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3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drawings/drawing4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drawings/drawing5.xml" ContentType="application/vnd.openxmlformats-officedocument.drawing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drawings/drawing6.xml" ContentType="application/vnd.openxmlformats-officedocument.drawing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drawings/drawing7.xml" ContentType="application/vnd.openxmlformats-officedocument.drawing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drawings/drawing8.xml" ContentType="application/vnd.openxmlformats-officedocument.drawing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drawings/drawing9.xml" ContentType="application/vnd.openxmlformats-officedocument.drawing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drawings/drawing10.xml" ContentType="application/vnd.openxmlformats-officedocument.drawing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tables/table119.xml" ContentType="application/vnd.openxmlformats-officedocument.spreadsheetml.table+xml"/>
  <Override PartName="/xl/drawings/drawing11.xml" ContentType="application/vnd.openxmlformats-officedocument.drawing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drawings/drawing12.xml" ContentType="application/vnd.openxmlformats-officedocument.drawing+xml"/>
  <Override PartName="/xl/tables/table133.xml" ContentType="application/vnd.openxmlformats-officedocument.spreadsheetml.table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drawings/drawing13.xml" ContentType="application/vnd.openxmlformats-officedocument.drawing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drawings/drawing14.xml" ContentType="application/vnd.openxmlformats-officedocument.drawing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70.xml" ContentType="application/vnd.openxmlformats-officedocument.spreadsheetml.table+xml"/>
  <Override PartName="/xl/tables/table171.xml" ContentType="application/vnd.openxmlformats-officedocument.spreadsheetml.table+xml"/>
  <Override PartName="/xl/drawings/drawing15.xml" ContentType="application/vnd.openxmlformats-officedocument.drawing+xml"/>
  <Override PartName="/xl/tables/table172.xml" ContentType="application/vnd.openxmlformats-officedocument.spreadsheetml.table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tables/table178.xml" ContentType="application/vnd.openxmlformats-officedocument.spreadsheetml.table+xml"/>
  <Override PartName="/xl/tables/table179.xml" ContentType="application/vnd.openxmlformats-officedocument.spreadsheetml.table+xml"/>
  <Override PartName="/xl/tables/table180.xml" ContentType="application/vnd.openxmlformats-officedocument.spreadsheetml.table+xml"/>
  <Override PartName="/xl/tables/table181.xml" ContentType="application/vnd.openxmlformats-officedocument.spreadsheetml.table+xml"/>
  <Override PartName="/xl/tables/table182.xml" ContentType="application/vnd.openxmlformats-officedocument.spreadsheetml.table+xml"/>
  <Override PartName="/xl/tables/table183.xml" ContentType="application/vnd.openxmlformats-officedocument.spreadsheetml.table+xml"/>
  <Override PartName="/xl/tables/table184.xml" ContentType="application/vnd.openxmlformats-officedocument.spreadsheetml.table+xml"/>
  <Override PartName="/xl/drawings/drawing16.xml" ContentType="application/vnd.openxmlformats-officedocument.drawing+xml"/>
  <Override PartName="/xl/tables/table185.xml" ContentType="application/vnd.openxmlformats-officedocument.spreadsheetml.table+xml"/>
  <Override PartName="/xl/tables/table186.xml" ContentType="application/vnd.openxmlformats-officedocument.spreadsheetml.table+xml"/>
  <Override PartName="/xl/tables/table187.xml" ContentType="application/vnd.openxmlformats-officedocument.spreadsheetml.table+xml"/>
  <Override PartName="/xl/tables/table188.xml" ContentType="application/vnd.openxmlformats-officedocument.spreadsheetml.table+xml"/>
  <Override PartName="/xl/tables/table189.xml" ContentType="application/vnd.openxmlformats-officedocument.spreadsheetml.table+xml"/>
  <Override PartName="/xl/tables/table190.xml" ContentType="application/vnd.openxmlformats-officedocument.spreadsheetml.table+xml"/>
  <Override PartName="/xl/tables/table191.xml" ContentType="application/vnd.openxmlformats-officedocument.spreadsheetml.table+xml"/>
  <Override PartName="/xl/tables/table192.xml" ContentType="application/vnd.openxmlformats-officedocument.spreadsheetml.table+xml"/>
  <Override PartName="/xl/tables/table193.xml" ContentType="application/vnd.openxmlformats-officedocument.spreadsheetml.table+xml"/>
  <Override PartName="/xl/tables/table194.xml" ContentType="application/vnd.openxmlformats-officedocument.spreadsheetml.table+xml"/>
  <Override PartName="/xl/tables/table195.xml" ContentType="application/vnd.openxmlformats-officedocument.spreadsheetml.table+xml"/>
  <Override PartName="/xl/tables/table196.xml" ContentType="application/vnd.openxmlformats-officedocument.spreadsheetml.table+xml"/>
  <Override PartName="/xl/tables/table197.xml" ContentType="application/vnd.openxmlformats-officedocument.spreadsheetml.table+xml"/>
  <Override PartName="/xl/drawings/drawing17.xml" ContentType="application/vnd.openxmlformats-officedocument.drawing+xml"/>
  <Override PartName="/xl/tables/table198.xml" ContentType="application/vnd.openxmlformats-officedocument.spreadsheetml.table+xml"/>
  <Override PartName="/xl/tables/table199.xml" ContentType="application/vnd.openxmlformats-officedocument.spreadsheetml.table+xml"/>
  <Override PartName="/xl/tables/table200.xml" ContentType="application/vnd.openxmlformats-officedocument.spreadsheetml.table+xml"/>
  <Override PartName="/xl/tables/table201.xml" ContentType="application/vnd.openxmlformats-officedocument.spreadsheetml.table+xml"/>
  <Override PartName="/xl/tables/table202.xml" ContentType="application/vnd.openxmlformats-officedocument.spreadsheetml.table+xml"/>
  <Override PartName="/xl/tables/table203.xml" ContentType="application/vnd.openxmlformats-officedocument.spreadsheetml.table+xml"/>
  <Override PartName="/xl/tables/table204.xml" ContentType="application/vnd.openxmlformats-officedocument.spreadsheetml.table+xml"/>
  <Override PartName="/xl/tables/table205.xml" ContentType="application/vnd.openxmlformats-officedocument.spreadsheetml.table+xml"/>
  <Override PartName="/xl/tables/table206.xml" ContentType="application/vnd.openxmlformats-officedocument.spreadsheetml.table+xml"/>
  <Override PartName="/xl/tables/table207.xml" ContentType="application/vnd.openxmlformats-officedocument.spreadsheetml.table+xml"/>
  <Override PartName="/xl/tables/table208.xml" ContentType="application/vnd.openxmlformats-officedocument.spreadsheetml.table+xml"/>
  <Override PartName="/xl/tables/table209.xml" ContentType="application/vnd.openxmlformats-officedocument.spreadsheetml.table+xml"/>
  <Override PartName="/xl/tables/table210.xml" ContentType="application/vnd.openxmlformats-officedocument.spreadsheetml.table+xml"/>
  <Override PartName="/xl/drawings/drawing18.xml" ContentType="application/vnd.openxmlformats-officedocument.drawing+xml"/>
  <Override PartName="/xl/tables/table211.xml" ContentType="application/vnd.openxmlformats-officedocument.spreadsheetml.table+xml"/>
  <Override PartName="/xl/tables/table212.xml" ContentType="application/vnd.openxmlformats-officedocument.spreadsheetml.table+xml"/>
  <Override PartName="/xl/tables/table213.xml" ContentType="application/vnd.openxmlformats-officedocument.spreadsheetml.table+xml"/>
  <Override PartName="/xl/tables/table214.xml" ContentType="application/vnd.openxmlformats-officedocument.spreadsheetml.table+xml"/>
  <Override PartName="/xl/tables/table215.xml" ContentType="application/vnd.openxmlformats-officedocument.spreadsheetml.table+xml"/>
  <Override PartName="/xl/tables/table216.xml" ContentType="application/vnd.openxmlformats-officedocument.spreadsheetml.table+xml"/>
  <Override PartName="/xl/tables/table217.xml" ContentType="application/vnd.openxmlformats-officedocument.spreadsheetml.table+xml"/>
  <Override PartName="/xl/tables/table218.xml" ContentType="application/vnd.openxmlformats-officedocument.spreadsheetml.table+xml"/>
  <Override PartName="/xl/tables/table219.xml" ContentType="application/vnd.openxmlformats-officedocument.spreadsheetml.table+xml"/>
  <Override PartName="/xl/tables/table220.xml" ContentType="application/vnd.openxmlformats-officedocument.spreadsheetml.table+xml"/>
  <Override PartName="/xl/tables/table221.xml" ContentType="application/vnd.openxmlformats-officedocument.spreadsheetml.table+xml"/>
  <Override PartName="/xl/tables/table222.xml" ContentType="application/vnd.openxmlformats-officedocument.spreadsheetml.table+xml"/>
  <Override PartName="/xl/tables/table223.xml" ContentType="application/vnd.openxmlformats-officedocument.spreadsheetml.table+xml"/>
  <Override PartName="/xl/drawings/drawing19.xml" ContentType="application/vnd.openxmlformats-officedocument.drawing+xml"/>
  <Override PartName="/xl/tables/table224.xml" ContentType="application/vnd.openxmlformats-officedocument.spreadsheetml.table+xml"/>
  <Override PartName="/xl/tables/table225.xml" ContentType="application/vnd.openxmlformats-officedocument.spreadsheetml.table+xml"/>
  <Override PartName="/xl/tables/table226.xml" ContentType="application/vnd.openxmlformats-officedocument.spreadsheetml.table+xml"/>
  <Override PartName="/xl/tables/table227.xml" ContentType="application/vnd.openxmlformats-officedocument.spreadsheetml.table+xml"/>
  <Override PartName="/xl/tables/table228.xml" ContentType="application/vnd.openxmlformats-officedocument.spreadsheetml.table+xml"/>
  <Override PartName="/xl/tables/table229.xml" ContentType="application/vnd.openxmlformats-officedocument.spreadsheetml.table+xml"/>
  <Override PartName="/xl/tables/table230.xml" ContentType="application/vnd.openxmlformats-officedocument.spreadsheetml.table+xml"/>
  <Override PartName="/xl/tables/table231.xml" ContentType="application/vnd.openxmlformats-officedocument.spreadsheetml.table+xml"/>
  <Override PartName="/xl/tables/table232.xml" ContentType="application/vnd.openxmlformats-officedocument.spreadsheetml.table+xml"/>
  <Override PartName="/xl/tables/table233.xml" ContentType="application/vnd.openxmlformats-officedocument.spreadsheetml.table+xml"/>
  <Override PartName="/xl/tables/table234.xml" ContentType="application/vnd.openxmlformats-officedocument.spreadsheetml.table+xml"/>
  <Override PartName="/xl/tables/table235.xml" ContentType="application/vnd.openxmlformats-officedocument.spreadsheetml.table+xml"/>
  <Override PartName="/xl/tables/table236.xml" ContentType="application/vnd.openxmlformats-officedocument.spreadsheetml.table+xml"/>
  <Override PartName="/xl/drawings/drawing20.xml" ContentType="application/vnd.openxmlformats-officedocument.drawing+xml"/>
  <Override PartName="/xl/tables/table237.xml" ContentType="application/vnd.openxmlformats-officedocument.spreadsheetml.table+xml"/>
  <Override PartName="/xl/tables/table238.xml" ContentType="application/vnd.openxmlformats-officedocument.spreadsheetml.table+xml"/>
  <Override PartName="/xl/tables/table239.xml" ContentType="application/vnd.openxmlformats-officedocument.spreadsheetml.table+xml"/>
  <Override PartName="/xl/tables/table240.xml" ContentType="application/vnd.openxmlformats-officedocument.spreadsheetml.table+xml"/>
  <Override PartName="/xl/tables/table241.xml" ContentType="application/vnd.openxmlformats-officedocument.spreadsheetml.table+xml"/>
  <Override PartName="/xl/tables/table242.xml" ContentType="application/vnd.openxmlformats-officedocument.spreadsheetml.table+xml"/>
  <Override PartName="/xl/tables/table243.xml" ContentType="application/vnd.openxmlformats-officedocument.spreadsheetml.table+xml"/>
  <Override PartName="/xl/tables/table244.xml" ContentType="application/vnd.openxmlformats-officedocument.spreadsheetml.table+xml"/>
  <Override PartName="/xl/tables/table245.xml" ContentType="application/vnd.openxmlformats-officedocument.spreadsheetml.table+xml"/>
  <Override PartName="/xl/tables/table246.xml" ContentType="application/vnd.openxmlformats-officedocument.spreadsheetml.table+xml"/>
  <Override PartName="/xl/tables/table247.xml" ContentType="application/vnd.openxmlformats-officedocument.spreadsheetml.table+xml"/>
  <Override PartName="/xl/tables/table248.xml" ContentType="application/vnd.openxmlformats-officedocument.spreadsheetml.table+xml"/>
  <Override PartName="/xl/tables/table249.xml" ContentType="application/vnd.openxmlformats-officedocument.spreadsheetml.table+xml"/>
  <Override PartName="/xl/drawings/drawing21.xml" ContentType="application/vnd.openxmlformats-officedocument.drawing+xml"/>
  <Override PartName="/xl/tables/table250.xml" ContentType="application/vnd.openxmlformats-officedocument.spreadsheetml.table+xml"/>
  <Override PartName="/xl/tables/table251.xml" ContentType="application/vnd.openxmlformats-officedocument.spreadsheetml.table+xml"/>
  <Override PartName="/xl/tables/table252.xml" ContentType="application/vnd.openxmlformats-officedocument.spreadsheetml.table+xml"/>
  <Override PartName="/xl/tables/table253.xml" ContentType="application/vnd.openxmlformats-officedocument.spreadsheetml.table+xml"/>
  <Override PartName="/xl/tables/table254.xml" ContentType="application/vnd.openxmlformats-officedocument.spreadsheetml.table+xml"/>
  <Override PartName="/xl/tables/table255.xml" ContentType="application/vnd.openxmlformats-officedocument.spreadsheetml.table+xml"/>
  <Override PartName="/xl/tables/table256.xml" ContentType="application/vnd.openxmlformats-officedocument.spreadsheetml.table+xml"/>
  <Override PartName="/xl/tables/table257.xml" ContentType="application/vnd.openxmlformats-officedocument.spreadsheetml.table+xml"/>
  <Override PartName="/xl/tables/table258.xml" ContentType="application/vnd.openxmlformats-officedocument.spreadsheetml.table+xml"/>
  <Override PartName="/xl/tables/table259.xml" ContentType="application/vnd.openxmlformats-officedocument.spreadsheetml.table+xml"/>
  <Override PartName="/xl/tables/table260.xml" ContentType="application/vnd.openxmlformats-officedocument.spreadsheetml.table+xml"/>
  <Override PartName="/xl/tables/table261.xml" ContentType="application/vnd.openxmlformats-officedocument.spreadsheetml.table+xml"/>
  <Override PartName="/xl/tables/table26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8_{E0A5B029-062E-413C-B459-830AED8369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UMMARY" sheetId="1" r:id="rId1"/>
    <sheet name="TME1" sheetId="22" r:id="rId2"/>
    <sheet name="TME2" sheetId="23" r:id="rId3"/>
    <sheet name="TME3" sheetId="24" r:id="rId4"/>
    <sheet name="TME4" sheetId="25" r:id="rId5"/>
    <sheet name="TME5" sheetId="26" r:id="rId6"/>
    <sheet name="TME6" sheetId="27" r:id="rId7"/>
    <sheet name="TME7" sheetId="28" r:id="rId8"/>
    <sheet name="TME8" sheetId="29" r:id="rId9"/>
    <sheet name="TME9" sheetId="30" r:id="rId10"/>
    <sheet name="TME10" sheetId="31" r:id="rId11"/>
    <sheet name="TME11" sheetId="32" r:id="rId12"/>
    <sheet name="TME12" sheetId="33" r:id="rId13"/>
    <sheet name="TME13" sheetId="34" r:id="rId14"/>
    <sheet name="TME14" sheetId="35" r:id="rId15"/>
    <sheet name="TME15" sheetId="36" r:id="rId16"/>
    <sheet name="TME16" sheetId="37" r:id="rId17"/>
    <sheet name="TME17" sheetId="38" r:id="rId18"/>
    <sheet name="TME18" sheetId="39" r:id="rId19"/>
    <sheet name="TME19" sheetId="40" r:id="rId20"/>
    <sheet name="TME20" sheetId="41" r:id="rId21"/>
  </sheets>
  <definedNames>
    <definedName name="Advances">SUMMARY!#REF!</definedName>
    <definedName name="ColumnTitle1">#REF!</definedName>
    <definedName name="_xlnm.Print_Titles" localSheetId="0">SUMMARY!$8:$8</definedName>
    <definedName name="Subtotal">SUMMARY!$J$30</definedName>
    <definedName name="valHighlight">IFERROR(IF(#REF!="Yes",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02" i="41" l="1"/>
  <c r="K202" i="41"/>
  <c r="G202" i="41"/>
  <c r="AB201" i="41"/>
  <c r="K201" i="41"/>
  <c r="G201" i="41"/>
  <c r="AB200" i="41"/>
  <c r="K200" i="41"/>
  <c r="G200" i="41"/>
  <c r="AB199" i="41"/>
  <c r="K199" i="41"/>
  <c r="G199" i="41"/>
  <c r="AB198" i="41"/>
  <c r="K198" i="41"/>
  <c r="G198" i="41"/>
  <c r="AB197" i="41"/>
  <c r="K197" i="41"/>
  <c r="G197" i="41"/>
  <c r="AB196" i="41"/>
  <c r="K196" i="41"/>
  <c r="G196" i="41"/>
  <c r="AB195" i="41"/>
  <c r="K195" i="41"/>
  <c r="G195" i="41"/>
  <c r="AB194" i="41"/>
  <c r="K194" i="41"/>
  <c r="G194" i="41"/>
  <c r="AB193" i="41"/>
  <c r="K193" i="41"/>
  <c r="G193" i="41"/>
  <c r="AB192" i="41"/>
  <c r="K192" i="41"/>
  <c r="G192" i="41"/>
  <c r="AB191" i="41"/>
  <c r="K191" i="41"/>
  <c r="G191" i="41"/>
  <c r="AB190" i="41"/>
  <c r="K190" i="41"/>
  <c r="G190" i="41"/>
  <c r="AB189" i="41"/>
  <c r="K189" i="41"/>
  <c r="G189" i="41"/>
  <c r="AB188" i="41"/>
  <c r="K188" i="41"/>
  <c r="G188" i="41"/>
  <c r="AB187" i="41"/>
  <c r="K187" i="41"/>
  <c r="G187" i="41"/>
  <c r="AB186" i="41"/>
  <c r="K186" i="41"/>
  <c r="G186" i="41"/>
  <c r="AB185" i="41"/>
  <c r="K185" i="41"/>
  <c r="G185" i="41"/>
  <c r="AB184" i="41"/>
  <c r="K184" i="41"/>
  <c r="G184" i="41"/>
  <c r="AB183" i="41"/>
  <c r="K183" i="41"/>
  <c r="G183" i="41"/>
  <c r="AB182" i="41"/>
  <c r="K182" i="41"/>
  <c r="G182" i="41"/>
  <c r="AB181" i="41"/>
  <c r="K181" i="41"/>
  <c r="G181" i="41"/>
  <c r="AB180" i="41"/>
  <c r="K180" i="41"/>
  <c r="G180" i="41"/>
  <c r="AB179" i="41"/>
  <c r="K179" i="41"/>
  <c r="G179" i="41"/>
  <c r="AB178" i="41"/>
  <c r="K178" i="41"/>
  <c r="G178" i="41"/>
  <c r="AB177" i="41"/>
  <c r="K177" i="41"/>
  <c r="G177" i="41"/>
  <c r="AB176" i="41"/>
  <c r="K176" i="41"/>
  <c r="G176" i="41"/>
  <c r="AB175" i="41"/>
  <c r="K175" i="41"/>
  <c r="G175" i="41"/>
  <c r="AB174" i="41"/>
  <c r="K174" i="41"/>
  <c r="G174" i="41"/>
  <c r="AB173" i="41"/>
  <c r="K173" i="41"/>
  <c r="G173" i="41"/>
  <c r="AB172" i="41"/>
  <c r="K172" i="41"/>
  <c r="G172" i="41"/>
  <c r="AB171" i="41"/>
  <c r="K171" i="41"/>
  <c r="G171" i="41"/>
  <c r="AB170" i="41"/>
  <c r="K170" i="41"/>
  <c r="G170" i="41"/>
  <c r="AB169" i="41"/>
  <c r="K169" i="41"/>
  <c r="G169" i="41"/>
  <c r="AB168" i="41"/>
  <c r="K168" i="41"/>
  <c r="G168" i="41"/>
  <c r="AB167" i="41"/>
  <c r="K167" i="41"/>
  <c r="G167" i="41"/>
  <c r="AB166" i="41"/>
  <c r="K166" i="41"/>
  <c r="G166" i="41"/>
  <c r="AB165" i="41"/>
  <c r="K165" i="41"/>
  <c r="G165" i="41"/>
  <c r="AB164" i="41"/>
  <c r="K164" i="41"/>
  <c r="G164" i="41"/>
  <c r="AB163" i="41"/>
  <c r="K163" i="41"/>
  <c r="G163" i="41"/>
  <c r="AB162" i="41"/>
  <c r="K162" i="41"/>
  <c r="G162" i="41"/>
  <c r="AB161" i="41"/>
  <c r="K161" i="41"/>
  <c r="G161" i="41"/>
  <c r="AB160" i="41"/>
  <c r="K160" i="41"/>
  <c r="G160" i="41"/>
  <c r="AB159" i="41"/>
  <c r="K159" i="41"/>
  <c r="G159" i="41"/>
  <c r="AB158" i="41"/>
  <c r="K158" i="41"/>
  <c r="G158" i="41"/>
  <c r="AB157" i="41"/>
  <c r="K157" i="41"/>
  <c r="G157" i="41"/>
  <c r="AB156" i="41"/>
  <c r="K156" i="41"/>
  <c r="G156" i="41"/>
  <c r="AB155" i="41"/>
  <c r="K155" i="41"/>
  <c r="G155" i="41"/>
  <c r="AB154" i="41"/>
  <c r="K154" i="41"/>
  <c r="G154" i="41"/>
  <c r="AB153" i="41"/>
  <c r="K153" i="41"/>
  <c r="G153" i="41"/>
  <c r="AB152" i="41"/>
  <c r="K152" i="41"/>
  <c r="G152" i="41"/>
  <c r="AB151" i="41"/>
  <c r="K151" i="41"/>
  <c r="G151" i="41"/>
  <c r="AB150" i="41"/>
  <c r="K150" i="41"/>
  <c r="G150" i="41"/>
  <c r="AB149" i="41"/>
  <c r="K149" i="41"/>
  <c r="G149" i="41"/>
  <c r="AB148" i="41"/>
  <c r="K148" i="41"/>
  <c r="G148" i="41"/>
  <c r="AB147" i="41"/>
  <c r="K147" i="41"/>
  <c r="G147" i="41"/>
  <c r="AB146" i="41"/>
  <c r="K146" i="41"/>
  <c r="G146" i="41"/>
  <c r="AB145" i="41"/>
  <c r="K145" i="41"/>
  <c r="G145" i="41"/>
  <c r="AB144" i="41"/>
  <c r="K144" i="41"/>
  <c r="G144" i="41"/>
  <c r="AB143" i="41"/>
  <c r="K143" i="41"/>
  <c r="G143" i="41"/>
  <c r="AB142" i="41"/>
  <c r="K142" i="41"/>
  <c r="G142" i="41"/>
  <c r="AB141" i="41"/>
  <c r="K141" i="41"/>
  <c r="G141" i="41"/>
  <c r="AB140" i="41"/>
  <c r="K140" i="41"/>
  <c r="G140" i="41"/>
  <c r="AB139" i="41"/>
  <c r="K139" i="41"/>
  <c r="G139" i="41"/>
  <c r="AB138" i="41"/>
  <c r="K138" i="41"/>
  <c r="G138" i="41"/>
  <c r="AB137" i="41"/>
  <c r="K137" i="41"/>
  <c r="G137" i="41"/>
  <c r="AB136" i="41"/>
  <c r="K136" i="41"/>
  <c r="G136" i="41"/>
  <c r="AB135" i="41"/>
  <c r="K135" i="41"/>
  <c r="G135" i="41"/>
  <c r="AB134" i="41"/>
  <c r="K134" i="41"/>
  <c r="G134" i="41"/>
  <c r="AB133" i="41"/>
  <c r="K133" i="41"/>
  <c r="G133" i="41"/>
  <c r="AB132" i="41"/>
  <c r="K132" i="41"/>
  <c r="G132" i="41"/>
  <c r="AB131" i="41"/>
  <c r="K131" i="41"/>
  <c r="G131" i="41"/>
  <c r="AB130" i="41"/>
  <c r="K130" i="41"/>
  <c r="G130" i="41"/>
  <c r="AB129" i="41"/>
  <c r="K129" i="41"/>
  <c r="G129" i="41"/>
  <c r="AB128" i="41"/>
  <c r="K128" i="41"/>
  <c r="G128" i="41"/>
  <c r="AB127" i="41"/>
  <c r="K127" i="41"/>
  <c r="G127" i="41"/>
  <c r="AB126" i="41"/>
  <c r="K126" i="41"/>
  <c r="G126" i="41"/>
  <c r="AB125" i="41"/>
  <c r="K125" i="41"/>
  <c r="G125" i="41"/>
  <c r="AB124" i="41"/>
  <c r="K124" i="41"/>
  <c r="G124" i="41"/>
  <c r="AB123" i="41"/>
  <c r="K123" i="41"/>
  <c r="G123" i="41"/>
  <c r="AB122" i="41"/>
  <c r="K122" i="41"/>
  <c r="G122" i="41"/>
  <c r="AB121" i="41"/>
  <c r="K121" i="41"/>
  <c r="G121" i="41"/>
  <c r="AB120" i="41"/>
  <c r="K120" i="41"/>
  <c r="G120" i="41"/>
  <c r="AB119" i="41"/>
  <c r="K119" i="41"/>
  <c r="G119" i="41"/>
  <c r="AB118" i="41"/>
  <c r="K118" i="41"/>
  <c r="G118" i="41"/>
  <c r="AB117" i="41"/>
  <c r="K117" i="41"/>
  <c r="G117" i="41"/>
  <c r="AB116" i="41"/>
  <c r="K116" i="41"/>
  <c r="G116" i="41"/>
  <c r="AB115" i="41"/>
  <c r="K115" i="41"/>
  <c r="G115" i="41"/>
  <c r="AB114" i="41"/>
  <c r="K114" i="41"/>
  <c r="G114" i="41"/>
  <c r="AB113" i="41"/>
  <c r="K113" i="41"/>
  <c r="G113" i="41"/>
  <c r="AB112" i="41"/>
  <c r="K112" i="41"/>
  <c r="G112" i="41"/>
  <c r="AB111" i="41"/>
  <c r="K111" i="41"/>
  <c r="G111" i="41"/>
  <c r="AB110" i="41"/>
  <c r="K110" i="41"/>
  <c r="G110" i="41"/>
  <c r="AB109" i="41"/>
  <c r="K109" i="41"/>
  <c r="G109" i="41"/>
  <c r="AB108" i="41"/>
  <c r="K108" i="41"/>
  <c r="G108" i="41"/>
  <c r="AB107" i="41"/>
  <c r="K107" i="41"/>
  <c r="G107" i="41"/>
  <c r="AB106" i="41"/>
  <c r="K106" i="41"/>
  <c r="G106" i="41"/>
  <c r="AB105" i="41"/>
  <c r="K105" i="41"/>
  <c r="G105" i="41"/>
  <c r="AB104" i="41"/>
  <c r="K104" i="41"/>
  <c r="G104" i="41"/>
  <c r="AB103" i="41"/>
  <c r="K103" i="41"/>
  <c r="G103" i="41"/>
  <c r="AB102" i="41"/>
  <c r="K102" i="41"/>
  <c r="G102" i="41"/>
  <c r="AB101" i="41"/>
  <c r="K101" i="41"/>
  <c r="G101" i="41"/>
  <c r="AB100" i="41"/>
  <c r="K100" i="41"/>
  <c r="G100" i="41"/>
  <c r="AB99" i="41"/>
  <c r="K99" i="41"/>
  <c r="G99" i="41"/>
  <c r="AB98" i="41"/>
  <c r="K98" i="41"/>
  <c r="G98" i="41"/>
  <c r="AB97" i="41"/>
  <c r="K97" i="41"/>
  <c r="G97" i="41"/>
  <c r="AB96" i="41"/>
  <c r="K96" i="41"/>
  <c r="G96" i="41"/>
  <c r="AB95" i="41"/>
  <c r="K95" i="41"/>
  <c r="G95" i="41"/>
  <c r="AB94" i="41"/>
  <c r="K94" i="41"/>
  <c r="G94" i="41"/>
  <c r="AB93" i="41"/>
  <c r="K93" i="41"/>
  <c r="G93" i="41"/>
  <c r="AB92" i="41"/>
  <c r="K92" i="41"/>
  <c r="G92" i="41"/>
  <c r="AB91" i="41"/>
  <c r="K91" i="41"/>
  <c r="G91" i="41"/>
  <c r="AB90" i="41"/>
  <c r="K90" i="41"/>
  <c r="G90" i="41"/>
  <c r="AB89" i="41"/>
  <c r="K89" i="41"/>
  <c r="G89" i="41"/>
  <c r="AB88" i="41"/>
  <c r="K88" i="41"/>
  <c r="G88" i="41"/>
  <c r="AB87" i="41"/>
  <c r="K87" i="41"/>
  <c r="G87" i="41"/>
  <c r="AB86" i="41"/>
  <c r="K86" i="41"/>
  <c r="G86" i="41"/>
  <c r="AB85" i="41"/>
  <c r="K85" i="41"/>
  <c r="G85" i="41"/>
  <c r="AB84" i="41"/>
  <c r="K84" i="41"/>
  <c r="G84" i="41"/>
  <c r="AB83" i="41"/>
  <c r="K83" i="41"/>
  <c r="G83" i="41"/>
  <c r="AB82" i="41"/>
  <c r="K82" i="41"/>
  <c r="G82" i="41"/>
  <c r="AB81" i="41"/>
  <c r="K81" i="41"/>
  <c r="G81" i="41"/>
  <c r="AB80" i="41"/>
  <c r="K80" i="41"/>
  <c r="G80" i="41"/>
  <c r="AB79" i="41"/>
  <c r="K79" i="41"/>
  <c r="G79" i="41"/>
  <c r="AB78" i="41"/>
  <c r="K78" i="41"/>
  <c r="G78" i="41"/>
  <c r="AB77" i="41"/>
  <c r="K77" i="41"/>
  <c r="G77" i="41"/>
  <c r="AB76" i="41"/>
  <c r="K76" i="41"/>
  <c r="G76" i="41"/>
  <c r="AB75" i="41"/>
  <c r="K75" i="41"/>
  <c r="G75" i="41"/>
  <c r="AB74" i="41"/>
  <c r="K74" i="41"/>
  <c r="G74" i="41"/>
  <c r="AB73" i="41"/>
  <c r="K73" i="41"/>
  <c r="G73" i="41"/>
  <c r="AB72" i="41"/>
  <c r="K72" i="41"/>
  <c r="G72" i="41"/>
  <c r="AB71" i="41"/>
  <c r="K71" i="41"/>
  <c r="G71" i="41"/>
  <c r="AB70" i="41"/>
  <c r="K70" i="41"/>
  <c r="G70" i="41"/>
  <c r="AB69" i="41"/>
  <c r="K69" i="41"/>
  <c r="G69" i="41"/>
  <c r="AB68" i="41"/>
  <c r="K68" i="41"/>
  <c r="G68" i="41"/>
  <c r="AB67" i="41"/>
  <c r="K67" i="41"/>
  <c r="G67" i="41"/>
  <c r="AB66" i="41"/>
  <c r="K66" i="41"/>
  <c r="G66" i="41"/>
  <c r="AB65" i="41"/>
  <c r="K65" i="41"/>
  <c r="G65" i="41"/>
  <c r="AB64" i="41"/>
  <c r="K64" i="41"/>
  <c r="G64" i="41"/>
  <c r="AB63" i="41"/>
  <c r="K63" i="41"/>
  <c r="G63" i="41"/>
  <c r="AB62" i="41"/>
  <c r="K62" i="41"/>
  <c r="G62" i="41"/>
  <c r="AB61" i="41"/>
  <c r="K61" i="41"/>
  <c r="G61" i="41"/>
  <c r="AB60" i="41"/>
  <c r="K60" i="41"/>
  <c r="G60" i="41"/>
  <c r="AB59" i="41"/>
  <c r="K59" i="41"/>
  <c r="G59" i="41"/>
  <c r="AB58" i="41"/>
  <c r="K58" i="41"/>
  <c r="G58" i="41"/>
  <c r="AB57" i="41"/>
  <c r="K57" i="41"/>
  <c r="G57" i="41"/>
  <c r="AB56" i="41"/>
  <c r="K56" i="41"/>
  <c r="G56" i="41"/>
  <c r="AB55" i="41"/>
  <c r="K55" i="41"/>
  <c r="G55" i="41"/>
  <c r="AB54" i="41"/>
  <c r="K54" i="41"/>
  <c r="G54" i="41"/>
  <c r="AB53" i="41"/>
  <c r="K53" i="41"/>
  <c r="G53" i="41"/>
  <c r="AB52" i="41"/>
  <c r="K52" i="41"/>
  <c r="G52" i="41"/>
  <c r="AB51" i="41"/>
  <c r="K51" i="41"/>
  <c r="G51" i="41"/>
  <c r="AB50" i="41"/>
  <c r="K50" i="41"/>
  <c r="G50" i="41"/>
  <c r="AB49" i="41"/>
  <c r="K49" i="41"/>
  <c r="G49" i="41"/>
  <c r="AB48" i="41"/>
  <c r="K48" i="41"/>
  <c r="G48" i="41"/>
  <c r="AB47" i="41"/>
  <c r="K47" i="41"/>
  <c r="G47" i="41"/>
  <c r="AB46" i="41"/>
  <c r="K46" i="41"/>
  <c r="G46" i="41"/>
  <c r="AB45" i="41"/>
  <c r="K45" i="41"/>
  <c r="G45" i="41"/>
  <c r="AB44" i="41"/>
  <c r="K44" i="41"/>
  <c r="G44" i="41"/>
  <c r="AB43" i="41"/>
  <c r="K43" i="41"/>
  <c r="G43" i="41"/>
  <c r="AB42" i="41"/>
  <c r="K42" i="41"/>
  <c r="G42" i="41"/>
  <c r="AB41" i="41"/>
  <c r="K41" i="41"/>
  <c r="G41" i="41"/>
  <c r="AB40" i="41"/>
  <c r="K40" i="41"/>
  <c r="G40" i="41"/>
  <c r="AB39" i="41"/>
  <c r="K39" i="41"/>
  <c r="G39" i="41"/>
  <c r="AB38" i="41"/>
  <c r="K38" i="41"/>
  <c r="G38" i="41"/>
  <c r="AB37" i="41"/>
  <c r="K37" i="41"/>
  <c r="G37" i="41"/>
  <c r="AB36" i="41"/>
  <c r="K36" i="41"/>
  <c r="G36" i="41"/>
  <c r="AB35" i="41"/>
  <c r="K35" i="41"/>
  <c r="G35" i="41"/>
  <c r="AB34" i="41"/>
  <c r="K34" i="41"/>
  <c r="G34" i="41"/>
  <c r="AB33" i="41"/>
  <c r="K33" i="41"/>
  <c r="G33" i="41"/>
  <c r="AB32" i="41"/>
  <c r="K32" i="41"/>
  <c r="G32" i="41"/>
  <c r="AB31" i="41"/>
  <c r="K31" i="41"/>
  <c r="G31" i="41"/>
  <c r="AB30" i="41"/>
  <c r="K30" i="41"/>
  <c r="G30" i="41"/>
  <c r="AB29" i="41"/>
  <c r="K29" i="41"/>
  <c r="G29" i="41"/>
  <c r="AB28" i="41"/>
  <c r="K28" i="41"/>
  <c r="G28" i="41"/>
  <c r="AB27" i="41"/>
  <c r="K27" i="41"/>
  <c r="G27" i="41"/>
  <c r="AB26" i="41"/>
  <c r="K26" i="41"/>
  <c r="G26" i="41"/>
  <c r="AB25" i="41"/>
  <c r="K25" i="41"/>
  <c r="G25" i="41"/>
  <c r="AB24" i="41"/>
  <c r="K24" i="41"/>
  <c r="G24" i="41"/>
  <c r="AB23" i="41"/>
  <c r="K23" i="41"/>
  <c r="G23" i="41"/>
  <c r="AB22" i="41"/>
  <c r="K22" i="41"/>
  <c r="G22" i="41"/>
  <c r="AB21" i="41"/>
  <c r="K21" i="41"/>
  <c r="G21" i="41"/>
  <c r="AB20" i="41"/>
  <c r="K20" i="41"/>
  <c r="G20" i="41"/>
  <c r="AB19" i="41"/>
  <c r="K19" i="41"/>
  <c r="G19" i="41"/>
  <c r="AB18" i="41"/>
  <c r="K18" i="41"/>
  <c r="G18" i="41"/>
  <c r="AB17" i="41"/>
  <c r="K17" i="41"/>
  <c r="G17" i="41"/>
  <c r="AB16" i="41"/>
  <c r="K16" i="41"/>
  <c r="G16" i="41"/>
  <c r="AB15" i="41"/>
  <c r="K15" i="41"/>
  <c r="G15" i="41"/>
  <c r="AB14" i="41"/>
  <c r="K14" i="41"/>
  <c r="K4" i="41" s="1"/>
  <c r="G14" i="41"/>
  <c r="AB13" i="41"/>
  <c r="K13" i="41"/>
  <c r="G13" i="41"/>
  <c r="AB12" i="41"/>
  <c r="K12" i="41"/>
  <c r="G12" i="41"/>
  <c r="AB11" i="41"/>
  <c r="K11" i="41"/>
  <c r="G11" i="41"/>
  <c r="AB10" i="41"/>
  <c r="K10" i="41"/>
  <c r="G10" i="41"/>
  <c r="AB9" i="41"/>
  <c r="K9" i="41"/>
  <c r="G9" i="41"/>
  <c r="AB8" i="41"/>
  <c r="K8" i="41"/>
  <c r="G8" i="41"/>
  <c r="J4" i="41" s="1"/>
  <c r="P4" i="41"/>
  <c r="O4" i="41"/>
  <c r="N4" i="41"/>
  <c r="M4" i="41"/>
  <c r="L4" i="41"/>
  <c r="AB202" i="40"/>
  <c r="K202" i="40"/>
  <c r="G202" i="40"/>
  <c r="AB201" i="40"/>
  <c r="K201" i="40"/>
  <c r="G201" i="40"/>
  <c r="AB200" i="40"/>
  <c r="K200" i="40"/>
  <c r="G200" i="40"/>
  <c r="AB199" i="40"/>
  <c r="K199" i="40"/>
  <c r="G199" i="40"/>
  <c r="AB198" i="40"/>
  <c r="K198" i="40"/>
  <c r="G198" i="40"/>
  <c r="AB197" i="40"/>
  <c r="K197" i="40"/>
  <c r="G197" i="40"/>
  <c r="AB196" i="40"/>
  <c r="K196" i="40"/>
  <c r="G196" i="40"/>
  <c r="AB195" i="40"/>
  <c r="K195" i="40"/>
  <c r="G195" i="40"/>
  <c r="AB194" i="40"/>
  <c r="K194" i="40"/>
  <c r="G194" i="40"/>
  <c r="AB193" i="40"/>
  <c r="K193" i="40"/>
  <c r="G193" i="40"/>
  <c r="AB192" i="40"/>
  <c r="K192" i="40"/>
  <c r="G192" i="40"/>
  <c r="AB191" i="40"/>
  <c r="K191" i="40"/>
  <c r="G191" i="40"/>
  <c r="AB190" i="40"/>
  <c r="K190" i="40"/>
  <c r="G190" i="40"/>
  <c r="AB189" i="40"/>
  <c r="K189" i="40"/>
  <c r="G189" i="40"/>
  <c r="AB188" i="40"/>
  <c r="K188" i="40"/>
  <c r="G188" i="40"/>
  <c r="AB187" i="40"/>
  <c r="K187" i="40"/>
  <c r="G187" i="40"/>
  <c r="J4" i="40" s="1"/>
  <c r="AB186" i="40"/>
  <c r="K186" i="40"/>
  <c r="G186" i="40"/>
  <c r="AB185" i="40"/>
  <c r="K185" i="40"/>
  <c r="G185" i="40"/>
  <c r="AB184" i="40"/>
  <c r="K184" i="40"/>
  <c r="G184" i="40"/>
  <c r="AB183" i="40"/>
  <c r="K183" i="40"/>
  <c r="G183" i="40"/>
  <c r="AB182" i="40"/>
  <c r="K182" i="40"/>
  <c r="G182" i="40"/>
  <c r="AB181" i="40"/>
  <c r="K181" i="40"/>
  <c r="G181" i="40"/>
  <c r="AB180" i="40"/>
  <c r="K180" i="40"/>
  <c r="G180" i="40"/>
  <c r="AB179" i="40"/>
  <c r="K179" i="40"/>
  <c r="G179" i="40"/>
  <c r="AB178" i="40"/>
  <c r="K178" i="40"/>
  <c r="G178" i="40"/>
  <c r="AB177" i="40"/>
  <c r="K177" i="40"/>
  <c r="G177" i="40"/>
  <c r="AB176" i="40"/>
  <c r="K176" i="40"/>
  <c r="G176" i="40"/>
  <c r="AB175" i="40"/>
  <c r="K175" i="40"/>
  <c r="G175" i="40"/>
  <c r="AB174" i="40"/>
  <c r="K174" i="40"/>
  <c r="G174" i="40"/>
  <c r="AB173" i="40"/>
  <c r="K173" i="40"/>
  <c r="G173" i="40"/>
  <c r="AB172" i="40"/>
  <c r="K172" i="40"/>
  <c r="G172" i="40"/>
  <c r="AB171" i="40"/>
  <c r="K171" i="40"/>
  <c r="G171" i="40"/>
  <c r="AB170" i="40"/>
  <c r="K170" i="40"/>
  <c r="G170" i="40"/>
  <c r="AB169" i="40"/>
  <c r="K169" i="40"/>
  <c r="G169" i="40"/>
  <c r="AB168" i="40"/>
  <c r="K168" i="40"/>
  <c r="G168" i="40"/>
  <c r="AB167" i="40"/>
  <c r="K167" i="40"/>
  <c r="G167" i="40"/>
  <c r="AB166" i="40"/>
  <c r="K166" i="40"/>
  <c r="G166" i="40"/>
  <c r="AB165" i="40"/>
  <c r="K165" i="40"/>
  <c r="G165" i="40"/>
  <c r="AB164" i="40"/>
  <c r="K164" i="40"/>
  <c r="G164" i="40"/>
  <c r="AB163" i="40"/>
  <c r="K163" i="40"/>
  <c r="G163" i="40"/>
  <c r="AB162" i="40"/>
  <c r="K162" i="40"/>
  <c r="G162" i="40"/>
  <c r="AB161" i="40"/>
  <c r="K161" i="40"/>
  <c r="G161" i="40"/>
  <c r="AB160" i="40"/>
  <c r="K160" i="40"/>
  <c r="G160" i="40"/>
  <c r="AB159" i="40"/>
  <c r="K159" i="40"/>
  <c r="G159" i="40"/>
  <c r="AB158" i="40"/>
  <c r="K158" i="40"/>
  <c r="G158" i="40"/>
  <c r="AB157" i="40"/>
  <c r="K157" i="40"/>
  <c r="G157" i="40"/>
  <c r="AB156" i="40"/>
  <c r="K156" i="40"/>
  <c r="G156" i="40"/>
  <c r="AB155" i="40"/>
  <c r="K155" i="40"/>
  <c r="G155" i="40"/>
  <c r="AB154" i="40"/>
  <c r="K154" i="40"/>
  <c r="G154" i="40"/>
  <c r="AB153" i="40"/>
  <c r="K153" i="40"/>
  <c r="G153" i="40"/>
  <c r="AB152" i="40"/>
  <c r="K152" i="40"/>
  <c r="G152" i="40"/>
  <c r="AB151" i="40"/>
  <c r="K151" i="40"/>
  <c r="G151" i="40"/>
  <c r="AB150" i="40"/>
  <c r="K150" i="40"/>
  <c r="G150" i="40"/>
  <c r="AB149" i="40"/>
  <c r="K149" i="40"/>
  <c r="G149" i="40"/>
  <c r="AB148" i="40"/>
  <c r="K148" i="40"/>
  <c r="G148" i="40"/>
  <c r="AB147" i="40"/>
  <c r="K147" i="40"/>
  <c r="G147" i="40"/>
  <c r="AB146" i="40"/>
  <c r="K146" i="40"/>
  <c r="G146" i="40"/>
  <c r="AB145" i="40"/>
  <c r="K145" i="40"/>
  <c r="G145" i="40"/>
  <c r="AB144" i="40"/>
  <c r="K144" i="40"/>
  <c r="G144" i="40"/>
  <c r="AB143" i="40"/>
  <c r="K143" i="40"/>
  <c r="G143" i="40"/>
  <c r="AB142" i="40"/>
  <c r="K142" i="40"/>
  <c r="G142" i="40"/>
  <c r="AB141" i="40"/>
  <c r="K141" i="40"/>
  <c r="G141" i="40"/>
  <c r="AB140" i="40"/>
  <c r="K140" i="40"/>
  <c r="G140" i="40"/>
  <c r="AB139" i="40"/>
  <c r="K139" i="40"/>
  <c r="G139" i="40"/>
  <c r="AB138" i="40"/>
  <c r="K138" i="40"/>
  <c r="G138" i="40"/>
  <c r="AB137" i="40"/>
  <c r="K137" i="40"/>
  <c r="G137" i="40"/>
  <c r="AB136" i="40"/>
  <c r="K136" i="40"/>
  <c r="G136" i="40"/>
  <c r="AB135" i="40"/>
  <c r="K135" i="40"/>
  <c r="G135" i="40"/>
  <c r="AB134" i="40"/>
  <c r="K134" i="40"/>
  <c r="G134" i="40"/>
  <c r="AB133" i="40"/>
  <c r="K133" i="40"/>
  <c r="G133" i="40"/>
  <c r="AB132" i="40"/>
  <c r="K132" i="40"/>
  <c r="G132" i="40"/>
  <c r="AB131" i="40"/>
  <c r="K131" i="40"/>
  <c r="G131" i="40"/>
  <c r="AB130" i="40"/>
  <c r="K130" i="40"/>
  <c r="G130" i="40"/>
  <c r="AB129" i="40"/>
  <c r="K129" i="40"/>
  <c r="G129" i="40"/>
  <c r="AB128" i="40"/>
  <c r="K128" i="40"/>
  <c r="G128" i="40"/>
  <c r="AB127" i="40"/>
  <c r="K127" i="40"/>
  <c r="G127" i="40"/>
  <c r="AB126" i="40"/>
  <c r="K126" i="40"/>
  <c r="G126" i="40"/>
  <c r="AB125" i="40"/>
  <c r="K125" i="40"/>
  <c r="G125" i="40"/>
  <c r="AB124" i="40"/>
  <c r="K124" i="40"/>
  <c r="G124" i="40"/>
  <c r="AB123" i="40"/>
  <c r="K123" i="40"/>
  <c r="G123" i="40"/>
  <c r="AB122" i="40"/>
  <c r="K122" i="40"/>
  <c r="G122" i="40"/>
  <c r="AB121" i="40"/>
  <c r="K121" i="40"/>
  <c r="G121" i="40"/>
  <c r="AB120" i="40"/>
  <c r="K120" i="40"/>
  <c r="G120" i="40"/>
  <c r="AB119" i="40"/>
  <c r="K119" i="40"/>
  <c r="G119" i="40"/>
  <c r="AB118" i="40"/>
  <c r="K118" i="40"/>
  <c r="G118" i="40"/>
  <c r="AB117" i="40"/>
  <c r="K117" i="40"/>
  <c r="G117" i="40"/>
  <c r="AB116" i="40"/>
  <c r="K116" i="40"/>
  <c r="G116" i="40"/>
  <c r="AB115" i="40"/>
  <c r="K115" i="40"/>
  <c r="G115" i="40"/>
  <c r="AB114" i="40"/>
  <c r="K114" i="40"/>
  <c r="G114" i="40"/>
  <c r="AB113" i="40"/>
  <c r="K113" i="40"/>
  <c r="G113" i="40"/>
  <c r="AB112" i="40"/>
  <c r="K112" i="40"/>
  <c r="G112" i="40"/>
  <c r="AB111" i="40"/>
  <c r="K111" i="40"/>
  <c r="G111" i="40"/>
  <c r="AB110" i="40"/>
  <c r="K110" i="40"/>
  <c r="G110" i="40"/>
  <c r="AB109" i="40"/>
  <c r="K109" i="40"/>
  <c r="G109" i="40"/>
  <c r="AB108" i="40"/>
  <c r="K108" i="40"/>
  <c r="G108" i="40"/>
  <c r="AB107" i="40"/>
  <c r="K107" i="40"/>
  <c r="G107" i="40"/>
  <c r="AB106" i="40"/>
  <c r="K106" i="40"/>
  <c r="G106" i="40"/>
  <c r="AB105" i="40"/>
  <c r="K105" i="40"/>
  <c r="G105" i="40"/>
  <c r="AB104" i="40"/>
  <c r="K104" i="40"/>
  <c r="G104" i="40"/>
  <c r="AB103" i="40"/>
  <c r="K103" i="40"/>
  <c r="G103" i="40"/>
  <c r="AB102" i="40"/>
  <c r="K102" i="40"/>
  <c r="G102" i="40"/>
  <c r="AB101" i="40"/>
  <c r="K101" i="40"/>
  <c r="G101" i="40"/>
  <c r="AB100" i="40"/>
  <c r="K100" i="40"/>
  <c r="G100" i="40"/>
  <c r="AB99" i="40"/>
  <c r="K99" i="40"/>
  <c r="G99" i="40"/>
  <c r="AB98" i="40"/>
  <c r="K98" i="40"/>
  <c r="G98" i="40"/>
  <c r="AB97" i="40"/>
  <c r="K97" i="40"/>
  <c r="G97" i="40"/>
  <c r="AB96" i="40"/>
  <c r="K96" i="40"/>
  <c r="G96" i="40"/>
  <c r="AB95" i="40"/>
  <c r="K95" i="40"/>
  <c r="G95" i="40"/>
  <c r="AB94" i="40"/>
  <c r="K94" i="40"/>
  <c r="G94" i="40"/>
  <c r="AB93" i="40"/>
  <c r="K93" i="40"/>
  <c r="G93" i="40"/>
  <c r="AB92" i="40"/>
  <c r="K92" i="40"/>
  <c r="G92" i="40"/>
  <c r="AB91" i="40"/>
  <c r="K91" i="40"/>
  <c r="G91" i="40"/>
  <c r="AB90" i="40"/>
  <c r="K90" i="40"/>
  <c r="G90" i="40"/>
  <c r="AB89" i="40"/>
  <c r="K89" i="40"/>
  <c r="G89" i="40"/>
  <c r="AB88" i="40"/>
  <c r="K88" i="40"/>
  <c r="G88" i="40"/>
  <c r="AB87" i="40"/>
  <c r="K87" i="40"/>
  <c r="G87" i="40"/>
  <c r="AB86" i="40"/>
  <c r="K86" i="40"/>
  <c r="G86" i="40"/>
  <c r="AB85" i="40"/>
  <c r="K85" i="40"/>
  <c r="G85" i="40"/>
  <c r="AB84" i="40"/>
  <c r="K84" i="40"/>
  <c r="G84" i="40"/>
  <c r="AB83" i="40"/>
  <c r="K83" i="40"/>
  <c r="G83" i="40"/>
  <c r="AB82" i="40"/>
  <c r="K82" i="40"/>
  <c r="G82" i="40"/>
  <c r="AB81" i="40"/>
  <c r="K81" i="40"/>
  <c r="G81" i="40"/>
  <c r="AB80" i="40"/>
  <c r="K80" i="40"/>
  <c r="G80" i="40"/>
  <c r="AB79" i="40"/>
  <c r="K79" i="40"/>
  <c r="G79" i="40"/>
  <c r="AB78" i="40"/>
  <c r="K78" i="40"/>
  <c r="G78" i="40"/>
  <c r="AB77" i="40"/>
  <c r="K77" i="40"/>
  <c r="G77" i="40"/>
  <c r="AB76" i="40"/>
  <c r="K76" i="40"/>
  <c r="G76" i="40"/>
  <c r="AB75" i="40"/>
  <c r="K75" i="40"/>
  <c r="G75" i="40"/>
  <c r="AB74" i="40"/>
  <c r="K74" i="40"/>
  <c r="G74" i="40"/>
  <c r="AB73" i="40"/>
  <c r="K73" i="40"/>
  <c r="G73" i="40"/>
  <c r="AB72" i="40"/>
  <c r="K72" i="40"/>
  <c r="G72" i="40"/>
  <c r="AB71" i="40"/>
  <c r="K71" i="40"/>
  <c r="G71" i="40"/>
  <c r="AB70" i="40"/>
  <c r="K70" i="40"/>
  <c r="G70" i="40"/>
  <c r="AB69" i="40"/>
  <c r="K69" i="40"/>
  <c r="G69" i="40"/>
  <c r="AB68" i="40"/>
  <c r="K68" i="40"/>
  <c r="G68" i="40"/>
  <c r="AB67" i="40"/>
  <c r="K67" i="40"/>
  <c r="G67" i="40"/>
  <c r="AB66" i="40"/>
  <c r="K66" i="40"/>
  <c r="G66" i="40"/>
  <c r="AB65" i="40"/>
  <c r="K65" i="40"/>
  <c r="G65" i="40"/>
  <c r="AB64" i="40"/>
  <c r="K64" i="40"/>
  <c r="G64" i="40"/>
  <c r="AB63" i="40"/>
  <c r="K63" i="40"/>
  <c r="G63" i="40"/>
  <c r="AB62" i="40"/>
  <c r="K62" i="40"/>
  <c r="G62" i="40"/>
  <c r="AB61" i="40"/>
  <c r="K61" i="40"/>
  <c r="G61" i="40"/>
  <c r="AB60" i="40"/>
  <c r="K60" i="40"/>
  <c r="G60" i="40"/>
  <c r="AB59" i="40"/>
  <c r="K59" i="40"/>
  <c r="G59" i="40"/>
  <c r="AB58" i="40"/>
  <c r="K58" i="40"/>
  <c r="G58" i="40"/>
  <c r="AB57" i="40"/>
  <c r="K57" i="40"/>
  <c r="G57" i="40"/>
  <c r="AB56" i="40"/>
  <c r="K56" i="40"/>
  <c r="G56" i="40"/>
  <c r="AB55" i="40"/>
  <c r="K55" i="40"/>
  <c r="G55" i="40"/>
  <c r="AB54" i="40"/>
  <c r="K54" i="40"/>
  <c r="G54" i="40"/>
  <c r="AB53" i="40"/>
  <c r="K53" i="40"/>
  <c r="G53" i="40"/>
  <c r="AB52" i="40"/>
  <c r="K52" i="40"/>
  <c r="G52" i="40"/>
  <c r="AB51" i="40"/>
  <c r="K51" i="40"/>
  <c r="G51" i="40"/>
  <c r="AB50" i="40"/>
  <c r="K50" i="40"/>
  <c r="G50" i="40"/>
  <c r="AB49" i="40"/>
  <c r="K49" i="40"/>
  <c r="G49" i="40"/>
  <c r="AB48" i="40"/>
  <c r="K48" i="40"/>
  <c r="G48" i="40"/>
  <c r="AB47" i="40"/>
  <c r="K47" i="40"/>
  <c r="G47" i="40"/>
  <c r="AB46" i="40"/>
  <c r="K46" i="40"/>
  <c r="G46" i="40"/>
  <c r="AB45" i="40"/>
  <c r="K45" i="40"/>
  <c r="G45" i="40"/>
  <c r="AB44" i="40"/>
  <c r="K44" i="40"/>
  <c r="G44" i="40"/>
  <c r="AB43" i="40"/>
  <c r="K43" i="40"/>
  <c r="G43" i="40"/>
  <c r="AB42" i="40"/>
  <c r="K42" i="40"/>
  <c r="G42" i="40"/>
  <c r="AB41" i="40"/>
  <c r="K41" i="40"/>
  <c r="G41" i="40"/>
  <c r="AB40" i="40"/>
  <c r="K40" i="40"/>
  <c r="G40" i="40"/>
  <c r="AB39" i="40"/>
  <c r="K39" i="40"/>
  <c r="G39" i="40"/>
  <c r="AB38" i="40"/>
  <c r="K38" i="40"/>
  <c r="G38" i="40"/>
  <c r="AB37" i="40"/>
  <c r="K37" i="40"/>
  <c r="G37" i="40"/>
  <c r="AB36" i="40"/>
  <c r="K36" i="40"/>
  <c r="G36" i="40"/>
  <c r="AB35" i="40"/>
  <c r="K35" i="40"/>
  <c r="G35" i="40"/>
  <c r="AB34" i="40"/>
  <c r="K34" i="40"/>
  <c r="G34" i="40"/>
  <c r="AB33" i="40"/>
  <c r="K33" i="40"/>
  <c r="G33" i="40"/>
  <c r="AB32" i="40"/>
  <c r="K32" i="40"/>
  <c r="G32" i="40"/>
  <c r="AB31" i="40"/>
  <c r="K31" i="40"/>
  <c r="G31" i="40"/>
  <c r="AB30" i="40"/>
  <c r="K30" i="40"/>
  <c r="G30" i="40"/>
  <c r="AB29" i="40"/>
  <c r="K29" i="40"/>
  <c r="G29" i="40"/>
  <c r="AB28" i="40"/>
  <c r="K28" i="40"/>
  <c r="G28" i="40"/>
  <c r="AB27" i="40"/>
  <c r="K27" i="40"/>
  <c r="G27" i="40"/>
  <c r="AB26" i="40"/>
  <c r="K26" i="40"/>
  <c r="G26" i="40"/>
  <c r="AB25" i="40"/>
  <c r="K25" i="40"/>
  <c r="G25" i="40"/>
  <c r="AB24" i="40"/>
  <c r="K24" i="40"/>
  <c r="G24" i="40"/>
  <c r="AB23" i="40"/>
  <c r="K23" i="40"/>
  <c r="G23" i="40"/>
  <c r="AB22" i="40"/>
  <c r="K22" i="40"/>
  <c r="G22" i="40"/>
  <c r="AB21" i="40"/>
  <c r="K21" i="40"/>
  <c r="G21" i="40"/>
  <c r="AB20" i="40"/>
  <c r="K20" i="40"/>
  <c r="G20" i="40"/>
  <c r="AB19" i="40"/>
  <c r="K19" i="40"/>
  <c r="G19" i="40"/>
  <c r="AB18" i="40"/>
  <c r="K18" i="40"/>
  <c r="G18" i="40"/>
  <c r="AB17" i="40"/>
  <c r="K17" i="40"/>
  <c r="G17" i="40"/>
  <c r="AB16" i="40"/>
  <c r="K16" i="40"/>
  <c r="G16" i="40"/>
  <c r="AB15" i="40"/>
  <c r="K15" i="40"/>
  <c r="G15" i="40"/>
  <c r="AB14" i="40"/>
  <c r="K14" i="40"/>
  <c r="G14" i="40"/>
  <c r="AB13" i="40"/>
  <c r="L4" i="40" s="1"/>
  <c r="K13" i="40"/>
  <c r="G13" i="40"/>
  <c r="AB12" i="40"/>
  <c r="K12" i="40"/>
  <c r="G12" i="40"/>
  <c r="AB11" i="40"/>
  <c r="K11" i="40"/>
  <c r="G11" i="40"/>
  <c r="AB10" i="40"/>
  <c r="K10" i="40"/>
  <c r="G10" i="40"/>
  <c r="AB9" i="40"/>
  <c r="K9" i="40"/>
  <c r="G9" i="40"/>
  <c r="AB8" i="40"/>
  <c r="K8" i="40"/>
  <c r="K4" i="40" s="1"/>
  <c r="G8" i="40"/>
  <c r="P4" i="40"/>
  <c r="O4" i="40"/>
  <c r="N4" i="40"/>
  <c r="M4" i="40"/>
  <c r="AB202" i="39"/>
  <c r="K202" i="39"/>
  <c r="G202" i="39"/>
  <c r="AB201" i="39"/>
  <c r="K201" i="39"/>
  <c r="G201" i="39"/>
  <c r="AB200" i="39"/>
  <c r="K200" i="39"/>
  <c r="G200" i="39"/>
  <c r="AB199" i="39"/>
  <c r="K199" i="39"/>
  <c r="G199" i="39"/>
  <c r="AB198" i="39"/>
  <c r="K198" i="39"/>
  <c r="G198" i="39"/>
  <c r="AB197" i="39"/>
  <c r="K197" i="39"/>
  <c r="G197" i="39"/>
  <c r="AB196" i="39"/>
  <c r="K196" i="39"/>
  <c r="G196" i="39"/>
  <c r="AB195" i="39"/>
  <c r="K195" i="39"/>
  <c r="G195" i="39"/>
  <c r="AB194" i="39"/>
  <c r="K194" i="39"/>
  <c r="G194" i="39"/>
  <c r="AB193" i="39"/>
  <c r="K193" i="39"/>
  <c r="G193" i="39"/>
  <c r="AB192" i="39"/>
  <c r="K192" i="39"/>
  <c r="G192" i="39"/>
  <c r="AB191" i="39"/>
  <c r="K191" i="39"/>
  <c r="G191" i="39"/>
  <c r="AB190" i="39"/>
  <c r="K190" i="39"/>
  <c r="G190" i="39"/>
  <c r="AB189" i="39"/>
  <c r="K189" i="39"/>
  <c r="G189" i="39"/>
  <c r="AB188" i="39"/>
  <c r="K188" i="39"/>
  <c r="G188" i="39"/>
  <c r="AB187" i="39"/>
  <c r="K187" i="39"/>
  <c r="G187" i="39"/>
  <c r="AB186" i="39"/>
  <c r="K186" i="39"/>
  <c r="G186" i="39"/>
  <c r="AB185" i="39"/>
  <c r="K185" i="39"/>
  <c r="G185" i="39"/>
  <c r="AB184" i="39"/>
  <c r="K184" i="39"/>
  <c r="G184" i="39"/>
  <c r="AB183" i="39"/>
  <c r="K183" i="39"/>
  <c r="G183" i="39"/>
  <c r="AB182" i="39"/>
  <c r="K182" i="39"/>
  <c r="G182" i="39"/>
  <c r="AB181" i="39"/>
  <c r="K181" i="39"/>
  <c r="G181" i="39"/>
  <c r="AB180" i="39"/>
  <c r="K180" i="39"/>
  <c r="G180" i="39"/>
  <c r="AB179" i="39"/>
  <c r="K179" i="39"/>
  <c r="G179" i="39"/>
  <c r="AB178" i="39"/>
  <c r="K178" i="39"/>
  <c r="G178" i="39"/>
  <c r="AB177" i="39"/>
  <c r="K177" i="39"/>
  <c r="G177" i="39"/>
  <c r="AB176" i="39"/>
  <c r="K176" i="39"/>
  <c r="G176" i="39"/>
  <c r="AB175" i="39"/>
  <c r="K175" i="39"/>
  <c r="G175" i="39"/>
  <c r="AB174" i="39"/>
  <c r="K174" i="39"/>
  <c r="G174" i="39"/>
  <c r="AB173" i="39"/>
  <c r="K173" i="39"/>
  <c r="G173" i="39"/>
  <c r="AB172" i="39"/>
  <c r="K172" i="39"/>
  <c r="G172" i="39"/>
  <c r="AB171" i="39"/>
  <c r="K171" i="39"/>
  <c r="G171" i="39"/>
  <c r="AB170" i="39"/>
  <c r="K170" i="39"/>
  <c r="G170" i="39"/>
  <c r="AB169" i="39"/>
  <c r="K169" i="39"/>
  <c r="G169" i="39"/>
  <c r="AB168" i="39"/>
  <c r="K168" i="39"/>
  <c r="G168" i="39"/>
  <c r="AB167" i="39"/>
  <c r="K167" i="39"/>
  <c r="G167" i="39"/>
  <c r="AB166" i="39"/>
  <c r="K166" i="39"/>
  <c r="G166" i="39"/>
  <c r="AB165" i="39"/>
  <c r="K165" i="39"/>
  <c r="G165" i="39"/>
  <c r="AB164" i="39"/>
  <c r="K164" i="39"/>
  <c r="G164" i="39"/>
  <c r="AB163" i="39"/>
  <c r="K163" i="39"/>
  <c r="G163" i="39"/>
  <c r="AB162" i="39"/>
  <c r="K162" i="39"/>
  <c r="G162" i="39"/>
  <c r="AB161" i="39"/>
  <c r="K161" i="39"/>
  <c r="G161" i="39"/>
  <c r="AB160" i="39"/>
  <c r="K160" i="39"/>
  <c r="G160" i="39"/>
  <c r="AB159" i="39"/>
  <c r="K159" i="39"/>
  <c r="G159" i="39"/>
  <c r="AB158" i="39"/>
  <c r="K158" i="39"/>
  <c r="G158" i="39"/>
  <c r="AB157" i="39"/>
  <c r="K157" i="39"/>
  <c r="G157" i="39"/>
  <c r="AB156" i="39"/>
  <c r="K156" i="39"/>
  <c r="G156" i="39"/>
  <c r="AB155" i="39"/>
  <c r="K155" i="39"/>
  <c r="G155" i="39"/>
  <c r="AB154" i="39"/>
  <c r="K154" i="39"/>
  <c r="G154" i="39"/>
  <c r="AB153" i="39"/>
  <c r="K153" i="39"/>
  <c r="G153" i="39"/>
  <c r="AB152" i="39"/>
  <c r="K152" i="39"/>
  <c r="G152" i="39"/>
  <c r="AB151" i="39"/>
  <c r="K151" i="39"/>
  <c r="G151" i="39"/>
  <c r="AB150" i="39"/>
  <c r="K150" i="39"/>
  <c r="G150" i="39"/>
  <c r="AB149" i="39"/>
  <c r="K149" i="39"/>
  <c r="G149" i="39"/>
  <c r="AB148" i="39"/>
  <c r="K148" i="39"/>
  <c r="G148" i="39"/>
  <c r="AB147" i="39"/>
  <c r="K147" i="39"/>
  <c r="G147" i="39"/>
  <c r="AB146" i="39"/>
  <c r="K146" i="39"/>
  <c r="G146" i="39"/>
  <c r="AB145" i="39"/>
  <c r="K145" i="39"/>
  <c r="G145" i="39"/>
  <c r="AB144" i="39"/>
  <c r="K144" i="39"/>
  <c r="G144" i="39"/>
  <c r="AB143" i="39"/>
  <c r="K143" i="39"/>
  <c r="G143" i="39"/>
  <c r="AB142" i="39"/>
  <c r="K142" i="39"/>
  <c r="G142" i="39"/>
  <c r="AB141" i="39"/>
  <c r="K141" i="39"/>
  <c r="G141" i="39"/>
  <c r="AB140" i="39"/>
  <c r="K140" i="39"/>
  <c r="G140" i="39"/>
  <c r="AB139" i="39"/>
  <c r="K139" i="39"/>
  <c r="G139" i="39"/>
  <c r="AB138" i="39"/>
  <c r="K138" i="39"/>
  <c r="G138" i="39"/>
  <c r="AB137" i="39"/>
  <c r="K137" i="39"/>
  <c r="G137" i="39"/>
  <c r="AB136" i="39"/>
  <c r="K136" i="39"/>
  <c r="G136" i="39"/>
  <c r="AB135" i="39"/>
  <c r="K135" i="39"/>
  <c r="G135" i="39"/>
  <c r="AB134" i="39"/>
  <c r="K134" i="39"/>
  <c r="G134" i="39"/>
  <c r="AB133" i="39"/>
  <c r="K133" i="39"/>
  <c r="G133" i="39"/>
  <c r="AB132" i="39"/>
  <c r="K132" i="39"/>
  <c r="G132" i="39"/>
  <c r="AB131" i="39"/>
  <c r="K131" i="39"/>
  <c r="G131" i="39"/>
  <c r="AB130" i="39"/>
  <c r="K130" i="39"/>
  <c r="G130" i="39"/>
  <c r="AB129" i="39"/>
  <c r="K129" i="39"/>
  <c r="G129" i="39"/>
  <c r="AB128" i="39"/>
  <c r="K128" i="39"/>
  <c r="G128" i="39"/>
  <c r="AB127" i="39"/>
  <c r="K127" i="39"/>
  <c r="G127" i="39"/>
  <c r="AB126" i="39"/>
  <c r="K126" i="39"/>
  <c r="G126" i="39"/>
  <c r="AB125" i="39"/>
  <c r="K125" i="39"/>
  <c r="G125" i="39"/>
  <c r="AB124" i="39"/>
  <c r="K124" i="39"/>
  <c r="G124" i="39"/>
  <c r="AB123" i="39"/>
  <c r="K123" i="39"/>
  <c r="G123" i="39"/>
  <c r="AB122" i="39"/>
  <c r="K122" i="39"/>
  <c r="G122" i="39"/>
  <c r="AB121" i="39"/>
  <c r="K121" i="39"/>
  <c r="G121" i="39"/>
  <c r="AB120" i="39"/>
  <c r="K120" i="39"/>
  <c r="G120" i="39"/>
  <c r="AB119" i="39"/>
  <c r="K119" i="39"/>
  <c r="G119" i="39"/>
  <c r="AB118" i="39"/>
  <c r="K118" i="39"/>
  <c r="G118" i="39"/>
  <c r="AB117" i="39"/>
  <c r="K117" i="39"/>
  <c r="G117" i="39"/>
  <c r="AB116" i="39"/>
  <c r="K116" i="39"/>
  <c r="G116" i="39"/>
  <c r="AB115" i="39"/>
  <c r="K115" i="39"/>
  <c r="G115" i="39"/>
  <c r="AB114" i="39"/>
  <c r="K114" i="39"/>
  <c r="G114" i="39"/>
  <c r="AB113" i="39"/>
  <c r="K113" i="39"/>
  <c r="G113" i="39"/>
  <c r="AB112" i="39"/>
  <c r="K112" i="39"/>
  <c r="G112" i="39"/>
  <c r="AB111" i="39"/>
  <c r="K111" i="39"/>
  <c r="G111" i="39"/>
  <c r="AB110" i="39"/>
  <c r="K110" i="39"/>
  <c r="G110" i="39"/>
  <c r="AB109" i="39"/>
  <c r="K109" i="39"/>
  <c r="G109" i="39"/>
  <c r="AB108" i="39"/>
  <c r="K108" i="39"/>
  <c r="G108" i="39"/>
  <c r="AB107" i="39"/>
  <c r="K107" i="39"/>
  <c r="G107" i="39"/>
  <c r="AB106" i="39"/>
  <c r="K106" i="39"/>
  <c r="G106" i="39"/>
  <c r="AB105" i="39"/>
  <c r="K105" i="39"/>
  <c r="G105" i="39"/>
  <c r="AB104" i="39"/>
  <c r="K104" i="39"/>
  <c r="G104" i="39"/>
  <c r="AB103" i="39"/>
  <c r="K103" i="39"/>
  <c r="G103" i="39"/>
  <c r="AB102" i="39"/>
  <c r="K102" i="39"/>
  <c r="G102" i="39"/>
  <c r="AB101" i="39"/>
  <c r="K101" i="39"/>
  <c r="G101" i="39"/>
  <c r="AB100" i="39"/>
  <c r="K100" i="39"/>
  <c r="G100" i="39"/>
  <c r="AB99" i="39"/>
  <c r="K99" i="39"/>
  <c r="G99" i="39"/>
  <c r="AB98" i="39"/>
  <c r="K98" i="39"/>
  <c r="G98" i="39"/>
  <c r="AB97" i="39"/>
  <c r="K97" i="39"/>
  <c r="G97" i="39"/>
  <c r="AB96" i="39"/>
  <c r="K96" i="39"/>
  <c r="G96" i="39"/>
  <c r="AB95" i="39"/>
  <c r="K95" i="39"/>
  <c r="G95" i="39"/>
  <c r="AB94" i="39"/>
  <c r="K94" i="39"/>
  <c r="G94" i="39"/>
  <c r="AB93" i="39"/>
  <c r="K93" i="39"/>
  <c r="G93" i="39"/>
  <c r="AB92" i="39"/>
  <c r="K92" i="39"/>
  <c r="G92" i="39"/>
  <c r="AB91" i="39"/>
  <c r="K91" i="39"/>
  <c r="G91" i="39"/>
  <c r="AB90" i="39"/>
  <c r="K90" i="39"/>
  <c r="G90" i="39"/>
  <c r="AB89" i="39"/>
  <c r="K89" i="39"/>
  <c r="G89" i="39"/>
  <c r="AB88" i="39"/>
  <c r="K88" i="39"/>
  <c r="G88" i="39"/>
  <c r="AB87" i="39"/>
  <c r="K87" i="39"/>
  <c r="G87" i="39"/>
  <c r="AB86" i="39"/>
  <c r="K86" i="39"/>
  <c r="G86" i="39"/>
  <c r="AB85" i="39"/>
  <c r="K85" i="39"/>
  <c r="G85" i="39"/>
  <c r="AB84" i="39"/>
  <c r="K84" i="39"/>
  <c r="G84" i="39"/>
  <c r="AB83" i="39"/>
  <c r="K83" i="39"/>
  <c r="G83" i="39"/>
  <c r="AB82" i="39"/>
  <c r="K82" i="39"/>
  <c r="G82" i="39"/>
  <c r="AB81" i="39"/>
  <c r="K81" i="39"/>
  <c r="G81" i="39"/>
  <c r="AB80" i="39"/>
  <c r="K80" i="39"/>
  <c r="G80" i="39"/>
  <c r="AB79" i="39"/>
  <c r="K79" i="39"/>
  <c r="G79" i="39"/>
  <c r="AB78" i="39"/>
  <c r="K78" i="39"/>
  <c r="G78" i="39"/>
  <c r="AB77" i="39"/>
  <c r="K77" i="39"/>
  <c r="G77" i="39"/>
  <c r="AB76" i="39"/>
  <c r="K76" i="39"/>
  <c r="G76" i="39"/>
  <c r="AB75" i="39"/>
  <c r="K75" i="39"/>
  <c r="G75" i="39"/>
  <c r="AB74" i="39"/>
  <c r="K74" i="39"/>
  <c r="G74" i="39"/>
  <c r="AB73" i="39"/>
  <c r="K73" i="39"/>
  <c r="G73" i="39"/>
  <c r="AB72" i="39"/>
  <c r="K72" i="39"/>
  <c r="G72" i="39"/>
  <c r="AB71" i="39"/>
  <c r="K71" i="39"/>
  <c r="G71" i="39"/>
  <c r="AB70" i="39"/>
  <c r="K70" i="39"/>
  <c r="G70" i="39"/>
  <c r="AB69" i="39"/>
  <c r="K69" i="39"/>
  <c r="G69" i="39"/>
  <c r="AB68" i="39"/>
  <c r="K68" i="39"/>
  <c r="G68" i="39"/>
  <c r="AB67" i="39"/>
  <c r="K67" i="39"/>
  <c r="G67" i="39"/>
  <c r="AB66" i="39"/>
  <c r="K66" i="39"/>
  <c r="G66" i="39"/>
  <c r="AB65" i="39"/>
  <c r="K65" i="39"/>
  <c r="G65" i="39"/>
  <c r="AB64" i="39"/>
  <c r="K64" i="39"/>
  <c r="G64" i="39"/>
  <c r="AB63" i="39"/>
  <c r="K63" i="39"/>
  <c r="G63" i="39"/>
  <c r="AB62" i="39"/>
  <c r="K62" i="39"/>
  <c r="G62" i="39"/>
  <c r="AB61" i="39"/>
  <c r="K61" i="39"/>
  <c r="G61" i="39"/>
  <c r="AB60" i="39"/>
  <c r="K60" i="39"/>
  <c r="G60" i="39"/>
  <c r="AB59" i="39"/>
  <c r="K59" i="39"/>
  <c r="G59" i="39"/>
  <c r="AB58" i="39"/>
  <c r="K58" i="39"/>
  <c r="G58" i="39"/>
  <c r="AB57" i="39"/>
  <c r="K57" i="39"/>
  <c r="G57" i="39"/>
  <c r="AB56" i="39"/>
  <c r="K56" i="39"/>
  <c r="G56" i="39"/>
  <c r="AB55" i="39"/>
  <c r="K55" i="39"/>
  <c r="G55" i="39"/>
  <c r="AB54" i="39"/>
  <c r="K54" i="39"/>
  <c r="G54" i="39"/>
  <c r="AB53" i="39"/>
  <c r="K53" i="39"/>
  <c r="G53" i="39"/>
  <c r="AB52" i="39"/>
  <c r="K52" i="39"/>
  <c r="G52" i="39"/>
  <c r="AB51" i="39"/>
  <c r="K51" i="39"/>
  <c r="G51" i="39"/>
  <c r="AB50" i="39"/>
  <c r="K50" i="39"/>
  <c r="G50" i="39"/>
  <c r="AB49" i="39"/>
  <c r="K49" i="39"/>
  <c r="G49" i="39"/>
  <c r="AB48" i="39"/>
  <c r="K48" i="39"/>
  <c r="G48" i="39"/>
  <c r="AB47" i="39"/>
  <c r="K47" i="39"/>
  <c r="G47" i="39"/>
  <c r="AB46" i="39"/>
  <c r="K46" i="39"/>
  <c r="G46" i="39"/>
  <c r="AB45" i="39"/>
  <c r="K45" i="39"/>
  <c r="G45" i="39"/>
  <c r="AB44" i="39"/>
  <c r="K44" i="39"/>
  <c r="G44" i="39"/>
  <c r="AB43" i="39"/>
  <c r="K43" i="39"/>
  <c r="G43" i="39"/>
  <c r="AB42" i="39"/>
  <c r="K42" i="39"/>
  <c r="G42" i="39"/>
  <c r="AB41" i="39"/>
  <c r="K41" i="39"/>
  <c r="G41" i="39"/>
  <c r="AB40" i="39"/>
  <c r="K40" i="39"/>
  <c r="G40" i="39"/>
  <c r="AB39" i="39"/>
  <c r="K39" i="39"/>
  <c r="G39" i="39"/>
  <c r="AB38" i="39"/>
  <c r="K38" i="39"/>
  <c r="G38" i="39"/>
  <c r="AB37" i="39"/>
  <c r="K37" i="39"/>
  <c r="G37" i="39"/>
  <c r="AB36" i="39"/>
  <c r="K36" i="39"/>
  <c r="G36" i="39"/>
  <c r="AB35" i="39"/>
  <c r="K35" i="39"/>
  <c r="G35" i="39"/>
  <c r="AB34" i="39"/>
  <c r="K34" i="39"/>
  <c r="G34" i="39"/>
  <c r="AB33" i="39"/>
  <c r="K33" i="39"/>
  <c r="G33" i="39"/>
  <c r="AB32" i="39"/>
  <c r="K32" i="39"/>
  <c r="G32" i="39"/>
  <c r="AB31" i="39"/>
  <c r="K31" i="39"/>
  <c r="G31" i="39"/>
  <c r="AB30" i="39"/>
  <c r="K30" i="39"/>
  <c r="G30" i="39"/>
  <c r="AB29" i="39"/>
  <c r="K29" i="39"/>
  <c r="G29" i="39"/>
  <c r="AB28" i="39"/>
  <c r="K28" i="39"/>
  <c r="G28" i="39"/>
  <c r="AB27" i="39"/>
  <c r="K27" i="39"/>
  <c r="G27" i="39"/>
  <c r="AB26" i="39"/>
  <c r="K26" i="39"/>
  <c r="G26" i="39"/>
  <c r="AB25" i="39"/>
  <c r="K25" i="39"/>
  <c r="G25" i="39"/>
  <c r="AB24" i="39"/>
  <c r="K24" i="39"/>
  <c r="G24" i="39"/>
  <c r="AB23" i="39"/>
  <c r="K23" i="39"/>
  <c r="G23" i="39"/>
  <c r="AB22" i="39"/>
  <c r="K22" i="39"/>
  <c r="G22" i="39"/>
  <c r="AB21" i="39"/>
  <c r="K21" i="39"/>
  <c r="G21" i="39"/>
  <c r="AB20" i="39"/>
  <c r="K20" i="39"/>
  <c r="G20" i="39"/>
  <c r="AB19" i="39"/>
  <c r="K19" i="39"/>
  <c r="G19" i="39"/>
  <c r="AB18" i="39"/>
  <c r="K18" i="39"/>
  <c r="G18" i="39"/>
  <c r="AB17" i="39"/>
  <c r="K17" i="39"/>
  <c r="G17" i="39"/>
  <c r="AB16" i="39"/>
  <c r="K16" i="39"/>
  <c r="G16" i="39"/>
  <c r="AB15" i="39"/>
  <c r="K15" i="39"/>
  <c r="G15" i="39"/>
  <c r="AB14" i="39"/>
  <c r="K14" i="39"/>
  <c r="G14" i="39"/>
  <c r="AB13" i="39"/>
  <c r="K13" i="39"/>
  <c r="G13" i="39"/>
  <c r="AB12" i="39"/>
  <c r="K12" i="39"/>
  <c r="G12" i="39"/>
  <c r="AB11" i="39"/>
  <c r="K11" i="39"/>
  <c r="G11" i="39"/>
  <c r="AB10" i="39"/>
  <c r="K10" i="39"/>
  <c r="G10" i="39"/>
  <c r="AB9" i="39"/>
  <c r="L4" i="39" s="1"/>
  <c r="K9" i="39"/>
  <c r="G9" i="39"/>
  <c r="AB8" i="39"/>
  <c r="K8" i="39"/>
  <c r="K4" i="39" s="1"/>
  <c r="G8" i="39"/>
  <c r="P4" i="39"/>
  <c r="O4" i="39"/>
  <c r="N4" i="39"/>
  <c r="M4" i="39"/>
  <c r="J4" i="39"/>
  <c r="AB202" i="38"/>
  <c r="K202" i="38"/>
  <c r="G202" i="38"/>
  <c r="AB201" i="38"/>
  <c r="K201" i="38"/>
  <c r="G201" i="38"/>
  <c r="AB200" i="38"/>
  <c r="K200" i="38"/>
  <c r="G200" i="38"/>
  <c r="AB199" i="38"/>
  <c r="K199" i="38"/>
  <c r="G199" i="38"/>
  <c r="AB198" i="38"/>
  <c r="K198" i="38"/>
  <c r="G198" i="38"/>
  <c r="AB197" i="38"/>
  <c r="K197" i="38"/>
  <c r="G197" i="38"/>
  <c r="AB196" i="38"/>
  <c r="K196" i="38"/>
  <c r="G196" i="38"/>
  <c r="AB195" i="38"/>
  <c r="K195" i="38"/>
  <c r="G195" i="38"/>
  <c r="AB194" i="38"/>
  <c r="K194" i="38"/>
  <c r="G194" i="38"/>
  <c r="AB193" i="38"/>
  <c r="K193" i="38"/>
  <c r="G193" i="38"/>
  <c r="AB192" i="38"/>
  <c r="K192" i="38"/>
  <c r="G192" i="38"/>
  <c r="AB191" i="38"/>
  <c r="K191" i="38"/>
  <c r="G191" i="38"/>
  <c r="AB190" i="38"/>
  <c r="K190" i="38"/>
  <c r="G190" i="38"/>
  <c r="AB189" i="38"/>
  <c r="K189" i="38"/>
  <c r="G189" i="38"/>
  <c r="AB188" i="38"/>
  <c r="K188" i="38"/>
  <c r="G188" i="38"/>
  <c r="AB187" i="38"/>
  <c r="K187" i="38"/>
  <c r="G187" i="38"/>
  <c r="AB186" i="38"/>
  <c r="K186" i="38"/>
  <c r="G186" i="38"/>
  <c r="AB185" i="38"/>
  <c r="K185" i="38"/>
  <c r="G185" i="38"/>
  <c r="AB184" i="38"/>
  <c r="K184" i="38"/>
  <c r="G184" i="38"/>
  <c r="AB183" i="38"/>
  <c r="K183" i="38"/>
  <c r="G183" i="38"/>
  <c r="AB182" i="38"/>
  <c r="K182" i="38"/>
  <c r="G182" i="38"/>
  <c r="AB181" i="38"/>
  <c r="K181" i="38"/>
  <c r="G181" i="38"/>
  <c r="AB180" i="38"/>
  <c r="K180" i="38"/>
  <c r="G180" i="38"/>
  <c r="AB179" i="38"/>
  <c r="K179" i="38"/>
  <c r="G179" i="38"/>
  <c r="AB178" i="38"/>
  <c r="K178" i="38"/>
  <c r="G178" i="38"/>
  <c r="AB177" i="38"/>
  <c r="K177" i="38"/>
  <c r="G177" i="38"/>
  <c r="AB176" i="38"/>
  <c r="K176" i="38"/>
  <c r="G176" i="38"/>
  <c r="AB175" i="38"/>
  <c r="K175" i="38"/>
  <c r="G175" i="38"/>
  <c r="AB174" i="38"/>
  <c r="K174" i="38"/>
  <c r="G174" i="38"/>
  <c r="AB173" i="38"/>
  <c r="K173" i="38"/>
  <c r="G173" i="38"/>
  <c r="AB172" i="38"/>
  <c r="K172" i="38"/>
  <c r="G172" i="38"/>
  <c r="AB171" i="38"/>
  <c r="K171" i="38"/>
  <c r="G171" i="38"/>
  <c r="AB170" i="38"/>
  <c r="K170" i="38"/>
  <c r="G170" i="38"/>
  <c r="AB169" i="38"/>
  <c r="K169" i="38"/>
  <c r="G169" i="38"/>
  <c r="AB168" i="38"/>
  <c r="K168" i="38"/>
  <c r="G168" i="38"/>
  <c r="AB167" i="38"/>
  <c r="K167" i="38"/>
  <c r="G167" i="38"/>
  <c r="AB166" i="38"/>
  <c r="K166" i="38"/>
  <c r="G166" i="38"/>
  <c r="AB165" i="38"/>
  <c r="K165" i="38"/>
  <c r="G165" i="38"/>
  <c r="AB164" i="38"/>
  <c r="K164" i="38"/>
  <c r="G164" i="38"/>
  <c r="AB163" i="38"/>
  <c r="K163" i="38"/>
  <c r="G163" i="38"/>
  <c r="AB162" i="38"/>
  <c r="K162" i="38"/>
  <c r="G162" i="38"/>
  <c r="AB161" i="38"/>
  <c r="K161" i="38"/>
  <c r="G161" i="38"/>
  <c r="AB160" i="38"/>
  <c r="K160" i="38"/>
  <c r="G160" i="38"/>
  <c r="AB159" i="38"/>
  <c r="K159" i="38"/>
  <c r="G159" i="38"/>
  <c r="AB158" i="38"/>
  <c r="K158" i="38"/>
  <c r="G158" i="38"/>
  <c r="AB157" i="38"/>
  <c r="K157" i="38"/>
  <c r="G157" i="38"/>
  <c r="AB156" i="38"/>
  <c r="K156" i="38"/>
  <c r="G156" i="38"/>
  <c r="AB155" i="38"/>
  <c r="K155" i="38"/>
  <c r="G155" i="38"/>
  <c r="AB154" i="38"/>
  <c r="K154" i="38"/>
  <c r="G154" i="38"/>
  <c r="AB153" i="38"/>
  <c r="K153" i="38"/>
  <c r="G153" i="38"/>
  <c r="AB152" i="38"/>
  <c r="K152" i="38"/>
  <c r="G152" i="38"/>
  <c r="AB151" i="38"/>
  <c r="K151" i="38"/>
  <c r="G151" i="38"/>
  <c r="AB150" i="38"/>
  <c r="K150" i="38"/>
  <c r="G150" i="38"/>
  <c r="AB149" i="38"/>
  <c r="K149" i="38"/>
  <c r="G149" i="38"/>
  <c r="AB148" i="38"/>
  <c r="K148" i="38"/>
  <c r="G148" i="38"/>
  <c r="AB147" i="38"/>
  <c r="K147" i="38"/>
  <c r="G147" i="38"/>
  <c r="AB146" i="38"/>
  <c r="K146" i="38"/>
  <c r="G146" i="38"/>
  <c r="AB145" i="38"/>
  <c r="K145" i="38"/>
  <c r="G145" i="38"/>
  <c r="AB144" i="38"/>
  <c r="K144" i="38"/>
  <c r="G144" i="38"/>
  <c r="AB143" i="38"/>
  <c r="K143" i="38"/>
  <c r="G143" i="38"/>
  <c r="AB142" i="38"/>
  <c r="K142" i="38"/>
  <c r="G142" i="38"/>
  <c r="AB141" i="38"/>
  <c r="K141" i="38"/>
  <c r="G141" i="38"/>
  <c r="AB140" i="38"/>
  <c r="K140" i="38"/>
  <c r="G140" i="38"/>
  <c r="AB139" i="38"/>
  <c r="K139" i="38"/>
  <c r="G139" i="38"/>
  <c r="AB138" i="38"/>
  <c r="K138" i="38"/>
  <c r="G138" i="38"/>
  <c r="AB137" i="38"/>
  <c r="K137" i="38"/>
  <c r="G137" i="38"/>
  <c r="AB136" i="38"/>
  <c r="K136" i="38"/>
  <c r="G136" i="38"/>
  <c r="AB135" i="38"/>
  <c r="K135" i="38"/>
  <c r="G135" i="38"/>
  <c r="AB134" i="38"/>
  <c r="K134" i="38"/>
  <c r="G134" i="38"/>
  <c r="AB133" i="38"/>
  <c r="K133" i="38"/>
  <c r="G133" i="38"/>
  <c r="AB132" i="38"/>
  <c r="K132" i="38"/>
  <c r="G132" i="38"/>
  <c r="AB131" i="38"/>
  <c r="K131" i="38"/>
  <c r="G131" i="38"/>
  <c r="AB130" i="38"/>
  <c r="K130" i="38"/>
  <c r="G130" i="38"/>
  <c r="AB129" i="38"/>
  <c r="K129" i="38"/>
  <c r="G129" i="38"/>
  <c r="AB128" i="38"/>
  <c r="K128" i="38"/>
  <c r="G128" i="38"/>
  <c r="AB127" i="38"/>
  <c r="K127" i="38"/>
  <c r="G127" i="38"/>
  <c r="AB126" i="38"/>
  <c r="K126" i="38"/>
  <c r="G126" i="38"/>
  <c r="AB125" i="38"/>
  <c r="K125" i="38"/>
  <c r="G125" i="38"/>
  <c r="AB124" i="38"/>
  <c r="K124" i="38"/>
  <c r="G124" i="38"/>
  <c r="AB123" i="38"/>
  <c r="K123" i="38"/>
  <c r="G123" i="38"/>
  <c r="AB122" i="38"/>
  <c r="K122" i="38"/>
  <c r="G122" i="38"/>
  <c r="AB121" i="38"/>
  <c r="K121" i="38"/>
  <c r="G121" i="38"/>
  <c r="AB120" i="38"/>
  <c r="K120" i="38"/>
  <c r="G120" i="38"/>
  <c r="AB119" i="38"/>
  <c r="K119" i="38"/>
  <c r="G119" i="38"/>
  <c r="AB118" i="38"/>
  <c r="K118" i="38"/>
  <c r="G118" i="38"/>
  <c r="AB117" i="38"/>
  <c r="K117" i="38"/>
  <c r="G117" i="38"/>
  <c r="AB116" i="38"/>
  <c r="K116" i="38"/>
  <c r="G116" i="38"/>
  <c r="AB115" i="38"/>
  <c r="K115" i="38"/>
  <c r="G115" i="38"/>
  <c r="AB114" i="38"/>
  <c r="K114" i="38"/>
  <c r="G114" i="38"/>
  <c r="AB113" i="38"/>
  <c r="K113" i="38"/>
  <c r="G113" i="38"/>
  <c r="AB112" i="38"/>
  <c r="K112" i="38"/>
  <c r="G112" i="38"/>
  <c r="AB111" i="38"/>
  <c r="K111" i="38"/>
  <c r="G111" i="38"/>
  <c r="AB110" i="38"/>
  <c r="K110" i="38"/>
  <c r="G110" i="38"/>
  <c r="AB109" i="38"/>
  <c r="K109" i="38"/>
  <c r="G109" i="38"/>
  <c r="AB108" i="38"/>
  <c r="K108" i="38"/>
  <c r="G108" i="38"/>
  <c r="AB107" i="38"/>
  <c r="K107" i="38"/>
  <c r="G107" i="38"/>
  <c r="AB106" i="38"/>
  <c r="K106" i="38"/>
  <c r="G106" i="38"/>
  <c r="AB105" i="38"/>
  <c r="K105" i="38"/>
  <c r="G105" i="38"/>
  <c r="AB104" i="38"/>
  <c r="K104" i="38"/>
  <c r="G104" i="38"/>
  <c r="AB103" i="38"/>
  <c r="K103" i="38"/>
  <c r="G103" i="38"/>
  <c r="AB102" i="38"/>
  <c r="K102" i="38"/>
  <c r="G102" i="38"/>
  <c r="AB101" i="38"/>
  <c r="K101" i="38"/>
  <c r="G101" i="38"/>
  <c r="AB100" i="38"/>
  <c r="K100" i="38"/>
  <c r="G100" i="38"/>
  <c r="AB99" i="38"/>
  <c r="K99" i="38"/>
  <c r="G99" i="38"/>
  <c r="AB98" i="38"/>
  <c r="K98" i="38"/>
  <c r="G98" i="38"/>
  <c r="AB97" i="38"/>
  <c r="K97" i="38"/>
  <c r="G97" i="38"/>
  <c r="AB96" i="38"/>
  <c r="K96" i="38"/>
  <c r="G96" i="38"/>
  <c r="AB95" i="38"/>
  <c r="K95" i="38"/>
  <c r="G95" i="38"/>
  <c r="AB94" i="38"/>
  <c r="K94" i="38"/>
  <c r="G94" i="38"/>
  <c r="AB93" i="38"/>
  <c r="K93" i="38"/>
  <c r="G93" i="38"/>
  <c r="AB92" i="38"/>
  <c r="K92" i="38"/>
  <c r="G92" i="38"/>
  <c r="AB91" i="38"/>
  <c r="K91" i="38"/>
  <c r="G91" i="38"/>
  <c r="AB90" i="38"/>
  <c r="K90" i="38"/>
  <c r="G90" i="38"/>
  <c r="AB89" i="38"/>
  <c r="K89" i="38"/>
  <c r="G89" i="38"/>
  <c r="AB88" i="38"/>
  <c r="K88" i="38"/>
  <c r="G88" i="38"/>
  <c r="AB87" i="38"/>
  <c r="K87" i="38"/>
  <c r="G87" i="38"/>
  <c r="AB86" i="38"/>
  <c r="K86" i="38"/>
  <c r="G86" i="38"/>
  <c r="AB85" i="38"/>
  <c r="K85" i="38"/>
  <c r="G85" i="38"/>
  <c r="AB84" i="38"/>
  <c r="K84" i="38"/>
  <c r="G84" i="38"/>
  <c r="AB83" i="38"/>
  <c r="K83" i="38"/>
  <c r="G83" i="38"/>
  <c r="AB82" i="38"/>
  <c r="K82" i="38"/>
  <c r="G82" i="38"/>
  <c r="AB81" i="38"/>
  <c r="K81" i="38"/>
  <c r="G81" i="38"/>
  <c r="AB80" i="38"/>
  <c r="K80" i="38"/>
  <c r="G80" i="38"/>
  <c r="AB79" i="38"/>
  <c r="K79" i="38"/>
  <c r="G79" i="38"/>
  <c r="AB78" i="38"/>
  <c r="K78" i="38"/>
  <c r="G78" i="38"/>
  <c r="AB77" i="38"/>
  <c r="K77" i="38"/>
  <c r="G77" i="38"/>
  <c r="AB76" i="38"/>
  <c r="K76" i="38"/>
  <c r="G76" i="38"/>
  <c r="AB75" i="38"/>
  <c r="K75" i="38"/>
  <c r="G75" i="38"/>
  <c r="AB74" i="38"/>
  <c r="K74" i="38"/>
  <c r="G74" i="38"/>
  <c r="AB73" i="38"/>
  <c r="K73" i="38"/>
  <c r="G73" i="38"/>
  <c r="AB72" i="38"/>
  <c r="K72" i="38"/>
  <c r="G72" i="38"/>
  <c r="AB71" i="38"/>
  <c r="K71" i="38"/>
  <c r="G71" i="38"/>
  <c r="AB70" i="38"/>
  <c r="K70" i="38"/>
  <c r="G70" i="38"/>
  <c r="AB69" i="38"/>
  <c r="K69" i="38"/>
  <c r="G69" i="38"/>
  <c r="AB68" i="38"/>
  <c r="K68" i="38"/>
  <c r="G68" i="38"/>
  <c r="AB67" i="38"/>
  <c r="K67" i="38"/>
  <c r="G67" i="38"/>
  <c r="AB66" i="38"/>
  <c r="K66" i="38"/>
  <c r="G66" i="38"/>
  <c r="AB65" i="38"/>
  <c r="K65" i="38"/>
  <c r="G65" i="38"/>
  <c r="AB64" i="38"/>
  <c r="K64" i="38"/>
  <c r="G64" i="38"/>
  <c r="AB63" i="38"/>
  <c r="K63" i="38"/>
  <c r="G63" i="38"/>
  <c r="AB62" i="38"/>
  <c r="K62" i="38"/>
  <c r="G62" i="38"/>
  <c r="AB61" i="38"/>
  <c r="K61" i="38"/>
  <c r="G61" i="38"/>
  <c r="AB60" i="38"/>
  <c r="K60" i="38"/>
  <c r="G60" i="38"/>
  <c r="AB59" i="38"/>
  <c r="K59" i="38"/>
  <c r="G59" i="38"/>
  <c r="AB58" i="38"/>
  <c r="K58" i="38"/>
  <c r="G58" i="38"/>
  <c r="AB57" i="38"/>
  <c r="K57" i="38"/>
  <c r="G57" i="38"/>
  <c r="AB56" i="38"/>
  <c r="K56" i="38"/>
  <c r="G56" i="38"/>
  <c r="AB55" i="38"/>
  <c r="K55" i="38"/>
  <c r="G55" i="38"/>
  <c r="AB54" i="38"/>
  <c r="K54" i="38"/>
  <c r="G54" i="38"/>
  <c r="AB53" i="38"/>
  <c r="K53" i="38"/>
  <c r="G53" i="38"/>
  <c r="AB52" i="38"/>
  <c r="K52" i="38"/>
  <c r="G52" i="38"/>
  <c r="AB51" i="38"/>
  <c r="K51" i="38"/>
  <c r="G51" i="38"/>
  <c r="AB50" i="38"/>
  <c r="K50" i="38"/>
  <c r="G50" i="38"/>
  <c r="AB49" i="38"/>
  <c r="K49" i="38"/>
  <c r="G49" i="38"/>
  <c r="AB48" i="38"/>
  <c r="K48" i="38"/>
  <c r="G48" i="38"/>
  <c r="AB47" i="38"/>
  <c r="K47" i="38"/>
  <c r="G47" i="38"/>
  <c r="AB46" i="38"/>
  <c r="K46" i="38"/>
  <c r="G46" i="38"/>
  <c r="AB45" i="38"/>
  <c r="K45" i="38"/>
  <c r="G45" i="38"/>
  <c r="AB44" i="38"/>
  <c r="K44" i="38"/>
  <c r="G44" i="38"/>
  <c r="AB43" i="38"/>
  <c r="K43" i="38"/>
  <c r="G43" i="38"/>
  <c r="AB42" i="38"/>
  <c r="K42" i="38"/>
  <c r="G42" i="38"/>
  <c r="AB41" i="38"/>
  <c r="K41" i="38"/>
  <c r="G41" i="38"/>
  <c r="AB40" i="38"/>
  <c r="K40" i="38"/>
  <c r="G40" i="38"/>
  <c r="AB39" i="38"/>
  <c r="K39" i="38"/>
  <c r="G39" i="38"/>
  <c r="AB38" i="38"/>
  <c r="K38" i="38"/>
  <c r="G38" i="38"/>
  <c r="AB37" i="38"/>
  <c r="K37" i="38"/>
  <c r="G37" i="38"/>
  <c r="AB36" i="38"/>
  <c r="K36" i="38"/>
  <c r="G36" i="38"/>
  <c r="AB35" i="38"/>
  <c r="K35" i="38"/>
  <c r="G35" i="38"/>
  <c r="AB34" i="38"/>
  <c r="K34" i="38"/>
  <c r="G34" i="38"/>
  <c r="AB33" i="38"/>
  <c r="K33" i="38"/>
  <c r="G33" i="38"/>
  <c r="AB32" i="38"/>
  <c r="K32" i="38"/>
  <c r="G32" i="38"/>
  <c r="AB31" i="38"/>
  <c r="K31" i="38"/>
  <c r="G31" i="38"/>
  <c r="AB30" i="38"/>
  <c r="K30" i="38"/>
  <c r="G30" i="38"/>
  <c r="AB29" i="38"/>
  <c r="K29" i="38"/>
  <c r="G29" i="38"/>
  <c r="AB28" i="38"/>
  <c r="K28" i="38"/>
  <c r="G28" i="38"/>
  <c r="AB27" i="38"/>
  <c r="K27" i="38"/>
  <c r="G27" i="38"/>
  <c r="AB26" i="38"/>
  <c r="K26" i="38"/>
  <c r="G26" i="38"/>
  <c r="AB25" i="38"/>
  <c r="K25" i="38"/>
  <c r="G25" i="38"/>
  <c r="AB24" i="38"/>
  <c r="K24" i="38"/>
  <c r="G24" i="38"/>
  <c r="AB23" i="38"/>
  <c r="K23" i="38"/>
  <c r="G23" i="38"/>
  <c r="AB22" i="38"/>
  <c r="K22" i="38"/>
  <c r="G22" i="38"/>
  <c r="AB21" i="38"/>
  <c r="K21" i="38"/>
  <c r="G21" i="38"/>
  <c r="AB20" i="38"/>
  <c r="K20" i="38"/>
  <c r="G20" i="38"/>
  <c r="AB19" i="38"/>
  <c r="K19" i="38"/>
  <c r="G19" i="38"/>
  <c r="AB18" i="38"/>
  <c r="K18" i="38"/>
  <c r="G18" i="38"/>
  <c r="AB17" i="38"/>
  <c r="K17" i="38"/>
  <c r="G17" i="38"/>
  <c r="AB16" i="38"/>
  <c r="K16" i="38"/>
  <c r="G16" i="38"/>
  <c r="AB15" i="38"/>
  <c r="K15" i="38"/>
  <c r="G15" i="38"/>
  <c r="AB14" i="38"/>
  <c r="K14" i="38"/>
  <c r="G14" i="38"/>
  <c r="AB13" i="38"/>
  <c r="L4" i="38" s="1"/>
  <c r="K13" i="38"/>
  <c r="G13" i="38"/>
  <c r="AB12" i="38"/>
  <c r="K12" i="38"/>
  <c r="G12" i="38"/>
  <c r="AB11" i="38"/>
  <c r="K11" i="38"/>
  <c r="G11" i="38"/>
  <c r="AB10" i="38"/>
  <c r="K10" i="38"/>
  <c r="G10" i="38"/>
  <c r="AB9" i="38"/>
  <c r="K9" i="38"/>
  <c r="G9" i="38"/>
  <c r="AB8" i="38"/>
  <c r="K8" i="38"/>
  <c r="K4" i="38" s="1"/>
  <c r="G8" i="38"/>
  <c r="P4" i="38"/>
  <c r="O4" i="38"/>
  <c r="N4" i="38"/>
  <c r="M4" i="38"/>
  <c r="J4" i="38"/>
  <c r="AB202" i="37"/>
  <c r="K202" i="37"/>
  <c r="G202" i="37"/>
  <c r="AB201" i="37"/>
  <c r="K201" i="37"/>
  <c r="G201" i="37"/>
  <c r="AB200" i="37"/>
  <c r="K200" i="37"/>
  <c r="G200" i="37"/>
  <c r="AB199" i="37"/>
  <c r="K199" i="37"/>
  <c r="G199" i="37"/>
  <c r="AB198" i="37"/>
  <c r="K198" i="37"/>
  <c r="G198" i="37"/>
  <c r="AB197" i="37"/>
  <c r="K197" i="37"/>
  <c r="G197" i="37"/>
  <c r="AB196" i="37"/>
  <c r="K196" i="37"/>
  <c r="G196" i="37"/>
  <c r="AB195" i="37"/>
  <c r="K195" i="37"/>
  <c r="G195" i="37"/>
  <c r="AB194" i="37"/>
  <c r="K194" i="37"/>
  <c r="G194" i="37"/>
  <c r="AB193" i="37"/>
  <c r="K193" i="37"/>
  <c r="G193" i="37"/>
  <c r="AB192" i="37"/>
  <c r="K192" i="37"/>
  <c r="G192" i="37"/>
  <c r="AB191" i="37"/>
  <c r="K191" i="37"/>
  <c r="G191" i="37"/>
  <c r="AB190" i="37"/>
  <c r="K190" i="37"/>
  <c r="G190" i="37"/>
  <c r="AB189" i="37"/>
  <c r="K189" i="37"/>
  <c r="G189" i="37"/>
  <c r="AB188" i="37"/>
  <c r="K188" i="37"/>
  <c r="G188" i="37"/>
  <c r="AB187" i="37"/>
  <c r="K187" i="37"/>
  <c r="G187" i="37"/>
  <c r="J4" i="37" s="1"/>
  <c r="AB186" i="37"/>
  <c r="K186" i="37"/>
  <c r="G186" i="37"/>
  <c r="AB185" i="37"/>
  <c r="K185" i="37"/>
  <c r="G185" i="37"/>
  <c r="AB184" i="37"/>
  <c r="K184" i="37"/>
  <c r="G184" i="37"/>
  <c r="AB183" i="37"/>
  <c r="K183" i="37"/>
  <c r="G183" i="37"/>
  <c r="AB182" i="37"/>
  <c r="K182" i="37"/>
  <c r="G182" i="37"/>
  <c r="AB181" i="37"/>
  <c r="K181" i="37"/>
  <c r="G181" i="37"/>
  <c r="AB180" i="37"/>
  <c r="K180" i="37"/>
  <c r="G180" i="37"/>
  <c r="AB179" i="37"/>
  <c r="K179" i="37"/>
  <c r="G179" i="37"/>
  <c r="AB178" i="37"/>
  <c r="K178" i="37"/>
  <c r="G178" i="37"/>
  <c r="AB177" i="37"/>
  <c r="K177" i="37"/>
  <c r="G177" i="37"/>
  <c r="AB176" i="37"/>
  <c r="K176" i="37"/>
  <c r="G176" i="37"/>
  <c r="AB175" i="37"/>
  <c r="K175" i="37"/>
  <c r="G175" i="37"/>
  <c r="AB174" i="37"/>
  <c r="K174" i="37"/>
  <c r="G174" i="37"/>
  <c r="AB173" i="37"/>
  <c r="K173" i="37"/>
  <c r="G173" i="37"/>
  <c r="AB172" i="37"/>
  <c r="K172" i="37"/>
  <c r="G172" i="37"/>
  <c r="AB171" i="37"/>
  <c r="K171" i="37"/>
  <c r="G171" i="37"/>
  <c r="AB170" i="37"/>
  <c r="K170" i="37"/>
  <c r="G170" i="37"/>
  <c r="AB169" i="37"/>
  <c r="K169" i="37"/>
  <c r="G169" i="37"/>
  <c r="AB168" i="37"/>
  <c r="K168" i="37"/>
  <c r="G168" i="37"/>
  <c r="AB167" i="37"/>
  <c r="K167" i="37"/>
  <c r="G167" i="37"/>
  <c r="AB166" i="37"/>
  <c r="K166" i="37"/>
  <c r="G166" i="37"/>
  <c r="AB165" i="37"/>
  <c r="K165" i="37"/>
  <c r="G165" i="37"/>
  <c r="AB164" i="37"/>
  <c r="K164" i="37"/>
  <c r="G164" i="37"/>
  <c r="AB163" i="37"/>
  <c r="K163" i="37"/>
  <c r="G163" i="37"/>
  <c r="AB162" i="37"/>
  <c r="K162" i="37"/>
  <c r="G162" i="37"/>
  <c r="AB161" i="37"/>
  <c r="K161" i="37"/>
  <c r="G161" i="37"/>
  <c r="AB160" i="37"/>
  <c r="K160" i="37"/>
  <c r="G160" i="37"/>
  <c r="AB159" i="37"/>
  <c r="K159" i="37"/>
  <c r="G159" i="37"/>
  <c r="AB158" i="37"/>
  <c r="K158" i="37"/>
  <c r="G158" i="37"/>
  <c r="AB157" i="37"/>
  <c r="K157" i="37"/>
  <c r="G157" i="37"/>
  <c r="AB156" i="37"/>
  <c r="K156" i="37"/>
  <c r="G156" i="37"/>
  <c r="AB155" i="37"/>
  <c r="K155" i="37"/>
  <c r="G155" i="37"/>
  <c r="AB154" i="37"/>
  <c r="K154" i="37"/>
  <c r="G154" i="37"/>
  <c r="AB153" i="37"/>
  <c r="K153" i="37"/>
  <c r="G153" i="37"/>
  <c r="AB152" i="37"/>
  <c r="K152" i="37"/>
  <c r="G152" i="37"/>
  <c r="AB151" i="37"/>
  <c r="K151" i="37"/>
  <c r="G151" i="37"/>
  <c r="AB150" i="37"/>
  <c r="K150" i="37"/>
  <c r="G150" i="37"/>
  <c r="AB149" i="37"/>
  <c r="K149" i="37"/>
  <c r="G149" i="37"/>
  <c r="AB148" i="37"/>
  <c r="K148" i="37"/>
  <c r="G148" i="37"/>
  <c r="AB147" i="37"/>
  <c r="K147" i="37"/>
  <c r="G147" i="37"/>
  <c r="AB146" i="37"/>
  <c r="K146" i="37"/>
  <c r="G146" i="37"/>
  <c r="AB145" i="37"/>
  <c r="K145" i="37"/>
  <c r="G145" i="37"/>
  <c r="AB144" i="37"/>
  <c r="K144" i="37"/>
  <c r="G144" i="37"/>
  <c r="AB143" i="37"/>
  <c r="K143" i="37"/>
  <c r="G143" i="37"/>
  <c r="AB142" i="37"/>
  <c r="K142" i="37"/>
  <c r="G142" i="37"/>
  <c r="AB141" i="37"/>
  <c r="K141" i="37"/>
  <c r="G141" i="37"/>
  <c r="AB140" i="37"/>
  <c r="K140" i="37"/>
  <c r="G140" i="37"/>
  <c r="AB139" i="37"/>
  <c r="K139" i="37"/>
  <c r="G139" i="37"/>
  <c r="AB138" i="37"/>
  <c r="K138" i="37"/>
  <c r="G138" i="37"/>
  <c r="AB137" i="37"/>
  <c r="K137" i="37"/>
  <c r="G137" i="37"/>
  <c r="AB136" i="37"/>
  <c r="K136" i="37"/>
  <c r="G136" i="37"/>
  <c r="AB135" i="37"/>
  <c r="K135" i="37"/>
  <c r="G135" i="37"/>
  <c r="AB134" i="37"/>
  <c r="K134" i="37"/>
  <c r="G134" i="37"/>
  <c r="AB133" i="37"/>
  <c r="K133" i="37"/>
  <c r="G133" i="37"/>
  <c r="AB132" i="37"/>
  <c r="K132" i="37"/>
  <c r="G132" i="37"/>
  <c r="AB131" i="37"/>
  <c r="K131" i="37"/>
  <c r="G131" i="37"/>
  <c r="AB130" i="37"/>
  <c r="K130" i="37"/>
  <c r="G130" i="37"/>
  <c r="AB129" i="37"/>
  <c r="K129" i="37"/>
  <c r="G129" i="37"/>
  <c r="AB128" i="37"/>
  <c r="K128" i="37"/>
  <c r="G128" i="37"/>
  <c r="AB127" i="37"/>
  <c r="K127" i="37"/>
  <c r="G127" i="37"/>
  <c r="AB126" i="37"/>
  <c r="K126" i="37"/>
  <c r="G126" i="37"/>
  <c r="AB125" i="37"/>
  <c r="K125" i="37"/>
  <c r="G125" i="37"/>
  <c r="AB124" i="37"/>
  <c r="K124" i="37"/>
  <c r="G124" i="37"/>
  <c r="AB123" i="37"/>
  <c r="K123" i="37"/>
  <c r="G123" i="37"/>
  <c r="AB122" i="37"/>
  <c r="K122" i="37"/>
  <c r="G122" i="37"/>
  <c r="AB121" i="37"/>
  <c r="K121" i="37"/>
  <c r="G121" i="37"/>
  <c r="AB120" i="37"/>
  <c r="K120" i="37"/>
  <c r="G120" i="37"/>
  <c r="AB119" i="37"/>
  <c r="K119" i="37"/>
  <c r="G119" i="37"/>
  <c r="AB118" i="37"/>
  <c r="K118" i="37"/>
  <c r="G118" i="37"/>
  <c r="AB117" i="37"/>
  <c r="K117" i="37"/>
  <c r="G117" i="37"/>
  <c r="AB116" i="37"/>
  <c r="K116" i="37"/>
  <c r="G116" i="37"/>
  <c r="AB115" i="37"/>
  <c r="K115" i="37"/>
  <c r="G115" i="37"/>
  <c r="AB114" i="37"/>
  <c r="K114" i="37"/>
  <c r="G114" i="37"/>
  <c r="AB113" i="37"/>
  <c r="K113" i="37"/>
  <c r="G113" i="37"/>
  <c r="AB112" i="37"/>
  <c r="K112" i="37"/>
  <c r="G112" i="37"/>
  <c r="AB111" i="37"/>
  <c r="K111" i="37"/>
  <c r="G111" i="37"/>
  <c r="AB110" i="37"/>
  <c r="K110" i="37"/>
  <c r="G110" i="37"/>
  <c r="AB109" i="37"/>
  <c r="K109" i="37"/>
  <c r="G109" i="37"/>
  <c r="AB108" i="37"/>
  <c r="K108" i="37"/>
  <c r="G108" i="37"/>
  <c r="AB107" i="37"/>
  <c r="K107" i="37"/>
  <c r="G107" i="37"/>
  <c r="AB106" i="37"/>
  <c r="K106" i="37"/>
  <c r="G106" i="37"/>
  <c r="AB105" i="37"/>
  <c r="K105" i="37"/>
  <c r="G105" i="37"/>
  <c r="AB104" i="37"/>
  <c r="K104" i="37"/>
  <c r="G104" i="37"/>
  <c r="AB103" i="37"/>
  <c r="K103" i="37"/>
  <c r="G103" i="37"/>
  <c r="AB102" i="37"/>
  <c r="K102" i="37"/>
  <c r="G102" i="37"/>
  <c r="AB101" i="37"/>
  <c r="K101" i="37"/>
  <c r="G101" i="37"/>
  <c r="AB100" i="37"/>
  <c r="K100" i="37"/>
  <c r="G100" i="37"/>
  <c r="AB99" i="37"/>
  <c r="K99" i="37"/>
  <c r="G99" i="37"/>
  <c r="AB98" i="37"/>
  <c r="K98" i="37"/>
  <c r="G98" i="37"/>
  <c r="AB97" i="37"/>
  <c r="K97" i="37"/>
  <c r="G97" i="37"/>
  <c r="AB96" i="37"/>
  <c r="K96" i="37"/>
  <c r="G96" i="37"/>
  <c r="AB95" i="37"/>
  <c r="K95" i="37"/>
  <c r="G95" i="37"/>
  <c r="AB94" i="37"/>
  <c r="K94" i="37"/>
  <c r="G94" i="37"/>
  <c r="AB93" i="37"/>
  <c r="K93" i="37"/>
  <c r="G93" i="37"/>
  <c r="AB92" i="37"/>
  <c r="K92" i="37"/>
  <c r="G92" i="37"/>
  <c r="AB91" i="37"/>
  <c r="K91" i="37"/>
  <c r="G91" i="37"/>
  <c r="AB90" i="37"/>
  <c r="K90" i="37"/>
  <c r="G90" i="37"/>
  <c r="AB89" i="37"/>
  <c r="K89" i="37"/>
  <c r="G89" i="37"/>
  <c r="AB88" i="37"/>
  <c r="K88" i="37"/>
  <c r="G88" i="37"/>
  <c r="AB87" i="37"/>
  <c r="K87" i="37"/>
  <c r="G87" i="37"/>
  <c r="AB86" i="37"/>
  <c r="K86" i="37"/>
  <c r="G86" i="37"/>
  <c r="AB85" i="37"/>
  <c r="K85" i="37"/>
  <c r="G85" i="37"/>
  <c r="AB84" i="37"/>
  <c r="K84" i="37"/>
  <c r="G84" i="37"/>
  <c r="AB83" i="37"/>
  <c r="K83" i="37"/>
  <c r="G83" i="37"/>
  <c r="AB82" i="37"/>
  <c r="K82" i="37"/>
  <c r="G82" i="37"/>
  <c r="AB81" i="37"/>
  <c r="K81" i="37"/>
  <c r="G81" i="37"/>
  <c r="AB80" i="37"/>
  <c r="K80" i="37"/>
  <c r="G80" i="37"/>
  <c r="AB79" i="37"/>
  <c r="K79" i="37"/>
  <c r="G79" i="37"/>
  <c r="AB78" i="37"/>
  <c r="K78" i="37"/>
  <c r="G78" i="37"/>
  <c r="AB77" i="37"/>
  <c r="K77" i="37"/>
  <c r="G77" i="37"/>
  <c r="AB76" i="37"/>
  <c r="K76" i="37"/>
  <c r="G76" i="37"/>
  <c r="AB75" i="37"/>
  <c r="K75" i="37"/>
  <c r="G75" i="37"/>
  <c r="AB74" i="37"/>
  <c r="K74" i="37"/>
  <c r="G74" i="37"/>
  <c r="AB73" i="37"/>
  <c r="K73" i="37"/>
  <c r="G73" i="37"/>
  <c r="AB72" i="37"/>
  <c r="K72" i="37"/>
  <c r="G72" i="37"/>
  <c r="AB71" i="37"/>
  <c r="K71" i="37"/>
  <c r="G71" i="37"/>
  <c r="AB70" i="37"/>
  <c r="K70" i="37"/>
  <c r="G70" i="37"/>
  <c r="AB69" i="37"/>
  <c r="K69" i="37"/>
  <c r="G69" i="37"/>
  <c r="AB68" i="37"/>
  <c r="K68" i="37"/>
  <c r="G68" i="37"/>
  <c r="AB67" i="37"/>
  <c r="K67" i="37"/>
  <c r="G67" i="37"/>
  <c r="AB66" i="37"/>
  <c r="K66" i="37"/>
  <c r="G66" i="37"/>
  <c r="AB65" i="37"/>
  <c r="K65" i="37"/>
  <c r="G65" i="37"/>
  <c r="AB64" i="37"/>
  <c r="K64" i="37"/>
  <c r="G64" i="37"/>
  <c r="AB63" i="37"/>
  <c r="K63" i="37"/>
  <c r="G63" i="37"/>
  <c r="AB62" i="37"/>
  <c r="K62" i="37"/>
  <c r="G62" i="37"/>
  <c r="AB61" i="37"/>
  <c r="K61" i="37"/>
  <c r="G61" i="37"/>
  <c r="AB60" i="37"/>
  <c r="K60" i="37"/>
  <c r="G60" i="37"/>
  <c r="AB59" i="37"/>
  <c r="K59" i="37"/>
  <c r="G59" i="37"/>
  <c r="AB58" i="37"/>
  <c r="K58" i="37"/>
  <c r="G58" i="37"/>
  <c r="AB57" i="37"/>
  <c r="K57" i="37"/>
  <c r="G57" i="37"/>
  <c r="AB56" i="37"/>
  <c r="K56" i="37"/>
  <c r="G56" i="37"/>
  <c r="AB55" i="37"/>
  <c r="K55" i="37"/>
  <c r="G55" i="37"/>
  <c r="AB54" i="37"/>
  <c r="K54" i="37"/>
  <c r="G54" i="37"/>
  <c r="AB53" i="37"/>
  <c r="K53" i="37"/>
  <c r="G53" i="37"/>
  <c r="AB52" i="37"/>
  <c r="K52" i="37"/>
  <c r="G52" i="37"/>
  <c r="AB51" i="37"/>
  <c r="K51" i="37"/>
  <c r="G51" i="37"/>
  <c r="AB50" i="37"/>
  <c r="K50" i="37"/>
  <c r="G50" i="37"/>
  <c r="AB49" i="37"/>
  <c r="K49" i="37"/>
  <c r="G49" i="37"/>
  <c r="AB48" i="37"/>
  <c r="K48" i="37"/>
  <c r="G48" i="37"/>
  <c r="AB47" i="37"/>
  <c r="K47" i="37"/>
  <c r="G47" i="37"/>
  <c r="AB46" i="37"/>
  <c r="K46" i="37"/>
  <c r="G46" i="37"/>
  <c r="AB45" i="37"/>
  <c r="K45" i="37"/>
  <c r="G45" i="37"/>
  <c r="AB44" i="37"/>
  <c r="K44" i="37"/>
  <c r="G44" i="37"/>
  <c r="AB43" i="37"/>
  <c r="K43" i="37"/>
  <c r="G43" i="37"/>
  <c r="AB42" i="37"/>
  <c r="K42" i="37"/>
  <c r="G42" i="37"/>
  <c r="AB41" i="37"/>
  <c r="K41" i="37"/>
  <c r="G41" i="37"/>
  <c r="AB40" i="37"/>
  <c r="K40" i="37"/>
  <c r="G40" i="37"/>
  <c r="AB39" i="37"/>
  <c r="K39" i="37"/>
  <c r="G39" i="37"/>
  <c r="AB38" i="37"/>
  <c r="K38" i="37"/>
  <c r="G38" i="37"/>
  <c r="AB37" i="37"/>
  <c r="K37" i="37"/>
  <c r="G37" i="37"/>
  <c r="AB36" i="37"/>
  <c r="K36" i="37"/>
  <c r="G36" i="37"/>
  <c r="AB35" i="37"/>
  <c r="K35" i="37"/>
  <c r="G35" i="37"/>
  <c r="AB34" i="37"/>
  <c r="K34" i="37"/>
  <c r="G34" i="37"/>
  <c r="AB33" i="37"/>
  <c r="K33" i="37"/>
  <c r="G33" i="37"/>
  <c r="AB32" i="37"/>
  <c r="K32" i="37"/>
  <c r="G32" i="37"/>
  <c r="AB31" i="37"/>
  <c r="K31" i="37"/>
  <c r="G31" i="37"/>
  <c r="AB30" i="37"/>
  <c r="K30" i="37"/>
  <c r="G30" i="37"/>
  <c r="AB29" i="37"/>
  <c r="K29" i="37"/>
  <c r="G29" i="37"/>
  <c r="AB28" i="37"/>
  <c r="K28" i="37"/>
  <c r="G28" i="37"/>
  <c r="AB27" i="37"/>
  <c r="K27" i="37"/>
  <c r="G27" i="37"/>
  <c r="AB26" i="37"/>
  <c r="K26" i="37"/>
  <c r="G26" i="37"/>
  <c r="AB25" i="37"/>
  <c r="K25" i="37"/>
  <c r="G25" i="37"/>
  <c r="AB24" i="37"/>
  <c r="K24" i="37"/>
  <c r="G24" i="37"/>
  <c r="AB23" i="37"/>
  <c r="K23" i="37"/>
  <c r="G23" i="37"/>
  <c r="AB22" i="37"/>
  <c r="K22" i="37"/>
  <c r="G22" i="37"/>
  <c r="AB21" i="37"/>
  <c r="K21" i="37"/>
  <c r="G21" i="37"/>
  <c r="AB20" i="37"/>
  <c r="K20" i="37"/>
  <c r="G20" i="37"/>
  <c r="AB19" i="37"/>
  <c r="K19" i="37"/>
  <c r="G19" i="37"/>
  <c r="AB18" i="37"/>
  <c r="K18" i="37"/>
  <c r="G18" i="37"/>
  <c r="AB17" i="37"/>
  <c r="K17" i="37"/>
  <c r="G17" i="37"/>
  <c r="AB16" i="37"/>
  <c r="K16" i="37"/>
  <c r="G16" i="37"/>
  <c r="AB15" i="37"/>
  <c r="K15" i="37"/>
  <c r="G15" i="37"/>
  <c r="AB14" i="37"/>
  <c r="K14" i="37"/>
  <c r="G14" i="37"/>
  <c r="AB13" i="37"/>
  <c r="L4" i="37" s="1"/>
  <c r="K13" i="37"/>
  <c r="G13" i="37"/>
  <c r="AB12" i="37"/>
  <c r="K12" i="37"/>
  <c r="G12" i="37"/>
  <c r="AB11" i="37"/>
  <c r="K11" i="37"/>
  <c r="G11" i="37"/>
  <c r="AB10" i="37"/>
  <c r="K10" i="37"/>
  <c r="G10" i="37"/>
  <c r="AB9" i="37"/>
  <c r="K9" i="37"/>
  <c r="G9" i="37"/>
  <c r="AB8" i="37"/>
  <c r="K8" i="37"/>
  <c r="K4" i="37" s="1"/>
  <c r="G8" i="37"/>
  <c r="P4" i="37"/>
  <c r="O4" i="37"/>
  <c r="N4" i="37"/>
  <c r="M4" i="37"/>
  <c r="AB202" i="36"/>
  <c r="K202" i="36"/>
  <c r="G202" i="36"/>
  <c r="AB201" i="36"/>
  <c r="K201" i="36"/>
  <c r="G201" i="36"/>
  <c r="AB200" i="36"/>
  <c r="K200" i="36"/>
  <c r="G200" i="36"/>
  <c r="AB199" i="36"/>
  <c r="K199" i="36"/>
  <c r="G199" i="36"/>
  <c r="AB198" i="36"/>
  <c r="K198" i="36"/>
  <c r="G198" i="36"/>
  <c r="AB197" i="36"/>
  <c r="K197" i="36"/>
  <c r="G197" i="36"/>
  <c r="AB196" i="36"/>
  <c r="K196" i="36"/>
  <c r="G196" i="36"/>
  <c r="AB195" i="36"/>
  <c r="K195" i="36"/>
  <c r="G195" i="36"/>
  <c r="AB194" i="36"/>
  <c r="K194" i="36"/>
  <c r="G194" i="36"/>
  <c r="AB193" i="36"/>
  <c r="K193" i="36"/>
  <c r="G193" i="36"/>
  <c r="AB192" i="36"/>
  <c r="K192" i="36"/>
  <c r="G192" i="36"/>
  <c r="AB191" i="36"/>
  <c r="K191" i="36"/>
  <c r="G191" i="36"/>
  <c r="AB190" i="36"/>
  <c r="K190" i="36"/>
  <c r="G190" i="36"/>
  <c r="AB189" i="36"/>
  <c r="K189" i="36"/>
  <c r="G189" i="36"/>
  <c r="AB188" i="36"/>
  <c r="K188" i="36"/>
  <c r="G188" i="36"/>
  <c r="AB187" i="36"/>
  <c r="K187" i="36"/>
  <c r="G187" i="36"/>
  <c r="AB186" i="36"/>
  <c r="K186" i="36"/>
  <c r="G186" i="36"/>
  <c r="AB185" i="36"/>
  <c r="K185" i="36"/>
  <c r="G185" i="36"/>
  <c r="AB184" i="36"/>
  <c r="K184" i="36"/>
  <c r="G184" i="36"/>
  <c r="AB183" i="36"/>
  <c r="K183" i="36"/>
  <c r="G183" i="36"/>
  <c r="AB182" i="36"/>
  <c r="K182" i="36"/>
  <c r="G182" i="36"/>
  <c r="AB181" i="36"/>
  <c r="K181" i="36"/>
  <c r="G181" i="36"/>
  <c r="AB180" i="36"/>
  <c r="K180" i="36"/>
  <c r="G180" i="36"/>
  <c r="AB179" i="36"/>
  <c r="K179" i="36"/>
  <c r="G179" i="36"/>
  <c r="AB178" i="36"/>
  <c r="K178" i="36"/>
  <c r="G178" i="36"/>
  <c r="AB177" i="36"/>
  <c r="K177" i="36"/>
  <c r="G177" i="36"/>
  <c r="AB176" i="36"/>
  <c r="K176" i="36"/>
  <c r="G176" i="36"/>
  <c r="AB175" i="36"/>
  <c r="K175" i="36"/>
  <c r="G175" i="36"/>
  <c r="AB174" i="36"/>
  <c r="K174" i="36"/>
  <c r="G174" i="36"/>
  <c r="AB173" i="36"/>
  <c r="K173" i="36"/>
  <c r="G173" i="36"/>
  <c r="AB172" i="36"/>
  <c r="K172" i="36"/>
  <c r="G172" i="36"/>
  <c r="AB171" i="36"/>
  <c r="K171" i="36"/>
  <c r="G171" i="36"/>
  <c r="AB170" i="36"/>
  <c r="K170" i="36"/>
  <c r="G170" i="36"/>
  <c r="AB169" i="36"/>
  <c r="K169" i="36"/>
  <c r="G169" i="36"/>
  <c r="AB168" i="36"/>
  <c r="K168" i="36"/>
  <c r="G168" i="36"/>
  <c r="AB167" i="36"/>
  <c r="K167" i="36"/>
  <c r="G167" i="36"/>
  <c r="AB166" i="36"/>
  <c r="K166" i="36"/>
  <c r="G166" i="36"/>
  <c r="AB165" i="36"/>
  <c r="K165" i="36"/>
  <c r="G165" i="36"/>
  <c r="AB164" i="36"/>
  <c r="K164" i="36"/>
  <c r="G164" i="36"/>
  <c r="AB163" i="36"/>
  <c r="K163" i="36"/>
  <c r="G163" i="36"/>
  <c r="AB162" i="36"/>
  <c r="K162" i="36"/>
  <c r="G162" i="36"/>
  <c r="AB161" i="36"/>
  <c r="K161" i="36"/>
  <c r="G161" i="36"/>
  <c r="AB160" i="36"/>
  <c r="K160" i="36"/>
  <c r="G160" i="36"/>
  <c r="AB159" i="36"/>
  <c r="K159" i="36"/>
  <c r="G159" i="36"/>
  <c r="AB158" i="36"/>
  <c r="K158" i="36"/>
  <c r="G158" i="36"/>
  <c r="AB157" i="36"/>
  <c r="K157" i="36"/>
  <c r="G157" i="36"/>
  <c r="AB156" i="36"/>
  <c r="K156" i="36"/>
  <c r="G156" i="36"/>
  <c r="AB155" i="36"/>
  <c r="K155" i="36"/>
  <c r="G155" i="36"/>
  <c r="AB154" i="36"/>
  <c r="K154" i="36"/>
  <c r="G154" i="36"/>
  <c r="AB153" i="36"/>
  <c r="K153" i="36"/>
  <c r="G153" i="36"/>
  <c r="AB152" i="36"/>
  <c r="K152" i="36"/>
  <c r="G152" i="36"/>
  <c r="AB151" i="36"/>
  <c r="K151" i="36"/>
  <c r="G151" i="36"/>
  <c r="AB150" i="36"/>
  <c r="K150" i="36"/>
  <c r="G150" i="36"/>
  <c r="AB149" i="36"/>
  <c r="K149" i="36"/>
  <c r="G149" i="36"/>
  <c r="AB148" i="36"/>
  <c r="K148" i="36"/>
  <c r="G148" i="36"/>
  <c r="AB147" i="36"/>
  <c r="K147" i="36"/>
  <c r="G147" i="36"/>
  <c r="AB146" i="36"/>
  <c r="K146" i="36"/>
  <c r="G146" i="36"/>
  <c r="AB145" i="36"/>
  <c r="K145" i="36"/>
  <c r="G145" i="36"/>
  <c r="AB144" i="36"/>
  <c r="K144" i="36"/>
  <c r="G144" i="36"/>
  <c r="AB143" i="36"/>
  <c r="K143" i="36"/>
  <c r="G143" i="36"/>
  <c r="AB142" i="36"/>
  <c r="K142" i="36"/>
  <c r="G142" i="36"/>
  <c r="AB141" i="36"/>
  <c r="K141" i="36"/>
  <c r="G141" i="36"/>
  <c r="AB140" i="36"/>
  <c r="K140" i="36"/>
  <c r="G140" i="36"/>
  <c r="AB139" i="36"/>
  <c r="K139" i="36"/>
  <c r="G139" i="36"/>
  <c r="AB138" i="36"/>
  <c r="K138" i="36"/>
  <c r="G138" i="36"/>
  <c r="AB137" i="36"/>
  <c r="K137" i="36"/>
  <c r="G137" i="36"/>
  <c r="AB136" i="36"/>
  <c r="K136" i="36"/>
  <c r="G136" i="36"/>
  <c r="AB135" i="36"/>
  <c r="K135" i="36"/>
  <c r="G135" i="36"/>
  <c r="AB134" i="36"/>
  <c r="K134" i="36"/>
  <c r="G134" i="36"/>
  <c r="AB133" i="36"/>
  <c r="K133" i="36"/>
  <c r="G133" i="36"/>
  <c r="AB132" i="36"/>
  <c r="K132" i="36"/>
  <c r="G132" i="36"/>
  <c r="AB131" i="36"/>
  <c r="K131" i="36"/>
  <c r="G131" i="36"/>
  <c r="AB130" i="36"/>
  <c r="K130" i="36"/>
  <c r="G130" i="36"/>
  <c r="AB129" i="36"/>
  <c r="K129" i="36"/>
  <c r="G129" i="36"/>
  <c r="AB128" i="36"/>
  <c r="K128" i="36"/>
  <c r="G128" i="36"/>
  <c r="AB127" i="36"/>
  <c r="K127" i="36"/>
  <c r="G127" i="36"/>
  <c r="AB126" i="36"/>
  <c r="K126" i="36"/>
  <c r="G126" i="36"/>
  <c r="AB125" i="36"/>
  <c r="K125" i="36"/>
  <c r="G125" i="36"/>
  <c r="AB124" i="36"/>
  <c r="K124" i="36"/>
  <c r="G124" i="36"/>
  <c r="AB123" i="36"/>
  <c r="K123" i="36"/>
  <c r="G123" i="36"/>
  <c r="AB122" i="36"/>
  <c r="K122" i="36"/>
  <c r="G122" i="36"/>
  <c r="AB121" i="36"/>
  <c r="K121" i="36"/>
  <c r="G121" i="36"/>
  <c r="AB120" i="36"/>
  <c r="K120" i="36"/>
  <c r="G120" i="36"/>
  <c r="AB119" i="36"/>
  <c r="K119" i="36"/>
  <c r="G119" i="36"/>
  <c r="AB118" i="36"/>
  <c r="K118" i="36"/>
  <c r="G118" i="36"/>
  <c r="AB117" i="36"/>
  <c r="K117" i="36"/>
  <c r="G117" i="36"/>
  <c r="AB116" i="36"/>
  <c r="K116" i="36"/>
  <c r="G116" i="36"/>
  <c r="AB115" i="36"/>
  <c r="K115" i="36"/>
  <c r="G115" i="36"/>
  <c r="AB114" i="36"/>
  <c r="K114" i="36"/>
  <c r="G114" i="36"/>
  <c r="AB113" i="36"/>
  <c r="K113" i="36"/>
  <c r="G113" i="36"/>
  <c r="AB112" i="36"/>
  <c r="K112" i="36"/>
  <c r="G112" i="36"/>
  <c r="AB111" i="36"/>
  <c r="K111" i="36"/>
  <c r="G111" i="36"/>
  <c r="AB110" i="36"/>
  <c r="K110" i="36"/>
  <c r="G110" i="36"/>
  <c r="AB109" i="36"/>
  <c r="K109" i="36"/>
  <c r="G109" i="36"/>
  <c r="AB108" i="36"/>
  <c r="K108" i="36"/>
  <c r="G108" i="36"/>
  <c r="AB107" i="36"/>
  <c r="K107" i="36"/>
  <c r="G107" i="36"/>
  <c r="AB106" i="36"/>
  <c r="K106" i="36"/>
  <c r="G106" i="36"/>
  <c r="AB105" i="36"/>
  <c r="K105" i="36"/>
  <c r="G105" i="36"/>
  <c r="AB104" i="36"/>
  <c r="K104" i="36"/>
  <c r="G104" i="36"/>
  <c r="AB103" i="36"/>
  <c r="K103" i="36"/>
  <c r="G103" i="36"/>
  <c r="AB102" i="36"/>
  <c r="K102" i="36"/>
  <c r="G102" i="36"/>
  <c r="AB101" i="36"/>
  <c r="K101" i="36"/>
  <c r="G101" i="36"/>
  <c r="AB100" i="36"/>
  <c r="K100" i="36"/>
  <c r="G100" i="36"/>
  <c r="AB99" i="36"/>
  <c r="K99" i="36"/>
  <c r="G99" i="36"/>
  <c r="AB98" i="36"/>
  <c r="K98" i="36"/>
  <c r="G98" i="36"/>
  <c r="AB97" i="36"/>
  <c r="K97" i="36"/>
  <c r="G97" i="36"/>
  <c r="AB96" i="36"/>
  <c r="K96" i="36"/>
  <c r="G96" i="36"/>
  <c r="AB95" i="36"/>
  <c r="K95" i="36"/>
  <c r="G95" i="36"/>
  <c r="AB94" i="36"/>
  <c r="K94" i="36"/>
  <c r="G94" i="36"/>
  <c r="AB93" i="36"/>
  <c r="K93" i="36"/>
  <c r="G93" i="36"/>
  <c r="AB92" i="36"/>
  <c r="K92" i="36"/>
  <c r="G92" i="36"/>
  <c r="AB91" i="36"/>
  <c r="K91" i="36"/>
  <c r="G91" i="36"/>
  <c r="AB90" i="36"/>
  <c r="K90" i="36"/>
  <c r="G90" i="36"/>
  <c r="AB89" i="36"/>
  <c r="K89" i="36"/>
  <c r="G89" i="36"/>
  <c r="AB88" i="36"/>
  <c r="K88" i="36"/>
  <c r="G88" i="36"/>
  <c r="AB87" i="36"/>
  <c r="K87" i="36"/>
  <c r="G87" i="36"/>
  <c r="AB86" i="36"/>
  <c r="K86" i="36"/>
  <c r="G86" i="36"/>
  <c r="AB85" i="36"/>
  <c r="K85" i="36"/>
  <c r="G85" i="36"/>
  <c r="AB84" i="36"/>
  <c r="K84" i="36"/>
  <c r="G84" i="36"/>
  <c r="AB83" i="36"/>
  <c r="K83" i="36"/>
  <c r="G83" i="36"/>
  <c r="AB82" i="36"/>
  <c r="K82" i="36"/>
  <c r="G82" i="36"/>
  <c r="AB81" i="36"/>
  <c r="K81" i="36"/>
  <c r="G81" i="36"/>
  <c r="AB80" i="36"/>
  <c r="K80" i="36"/>
  <c r="G80" i="36"/>
  <c r="AB79" i="36"/>
  <c r="K79" i="36"/>
  <c r="G79" i="36"/>
  <c r="AB78" i="36"/>
  <c r="K78" i="36"/>
  <c r="G78" i="36"/>
  <c r="AB77" i="36"/>
  <c r="K77" i="36"/>
  <c r="G77" i="36"/>
  <c r="AB76" i="36"/>
  <c r="K76" i="36"/>
  <c r="G76" i="36"/>
  <c r="AB75" i="36"/>
  <c r="K75" i="36"/>
  <c r="G75" i="36"/>
  <c r="AB74" i="36"/>
  <c r="K74" i="36"/>
  <c r="G74" i="36"/>
  <c r="AB73" i="36"/>
  <c r="K73" i="36"/>
  <c r="G73" i="36"/>
  <c r="AB72" i="36"/>
  <c r="K72" i="36"/>
  <c r="G72" i="36"/>
  <c r="AB71" i="36"/>
  <c r="K71" i="36"/>
  <c r="G71" i="36"/>
  <c r="AB70" i="36"/>
  <c r="K70" i="36"/>
  <c r="G70" i="36"/>
  <c r="AB69" i="36"/>
  <c r="K69" i="36"/>
  <c r="G69" i="36"/>
  <c r="AB68" i="36"/>
  <c r="K68" i="36"/>
  <c r="G68" i="36"/>
  <c r="AB67" i="36"/>
  <c r="K67" i="36"/>
  <c r="G67" i="36"/>
  <c r="AB66" i="36"/>
  <c r="K66" i="36"/>
  <c r="G66" i="36"/>
  <c r="AB65" i="36"/>
  <c r="K65" i="36"/>
  <c r="G65" i="36"/>
  <c r="AB64" i="36"/>
  <c r="K64" i="36"/>
  <c r="G64" i="36"/>
  <c r="AB63" i="36"/>
  <c r="K63" i="36"/>
  <c r="G63" i="36"/>
  <c r="AB62" i="36"/>
  <c r="K62" i="36"/>
  <c r="G62" i="36"/>
  <c r="AB61" i="36"/>
  <c r="K61" i="36"/>
  <c r="G61" i="36"/>
  <c r="AB60" i="36"/>
  <c r="K60" i="36"/>
  <c r="G60" i="36"/>
  <c r="AB59" i="36"/>
  <c r="K59" i="36"/>
  <c r="G59" i="36"/>
  <c r="AB58" i="36"/>
  <c r="K58" i="36"/>
  <c r="G58" i="36"/>
  <c r="AB57" i="36"/>
  <c r="K57" i="36"/>
  <c r="G57" i="36"/>
  <c r="AB56" i="36"/>
  <c r="K56" i="36"/>
  <c r="G56" i="36"/>
  <c r="AB55" i="36"/>
  <c r="K55" i="36"/>
  <c r="G55" i="36"/>
  <c r="AB54" i="36"/>
  <c r="K54" i="36"/>
  <c r="G54" i="36"/>
  <c r="AB53" i="36"/>
  <c r="K53" i="36"/>
  <c r="G53" i="36"/>
  <c r="AB52" i="36"/>
  <c r="K52" i="36"/>
  <c r="G52" i="36"/>
  <c r="AB51" i="36"/>
  <c r="K51" i="36"/>
  <c r="G51" i="36"/>
  <c r="AB50" i="36"/>
  <c r="K50" i="36"/>
  <c r="G50" i="36"/>
  <c r="AB49" i="36"/>
  <c r="K49" i="36"/>
  <c r="G49" i="36"/>
  <c r="AB48" i="36"/>
  <c r="K48" i="36"/>
  <c r="G48" i="36"/>
  <c r="AB47" i="36"/>
  <c r="K47" i="36"/>
  <c r="G47" i="36"/>
  <c r="AB46" i="36"/>
  <c r="K46" i="36"/>
  <c r="G46" i="36"/>
  <c r="AB45" i="36"/>
  <c r="K45" i="36"/>
  <c r="G45" i="36"/>
  <c r="AB44" i="36"/>
  <c r="K44" i="36"/>
  <c r="G44" i="36"/>
  <c r="AB43" i="36"/>
  <c r="K43" i="36"/>
  <c r="G43" i="36"/>
  <c r="AB42" i="36"/>
  <c r="K42" i="36"/>
  <c r="G42" i="36"/>
  <c r="AB41" i="36"/>
  <c r="K41" i="36"/>
  <c r="G41" i="36"/>
  <c r="AB40" i="36"/>
  <c r="K40" i="36"/>
  <c r="G40" i="36"/>
  <c r="AB39" i="36"/>
  <c r="K39" i="36"/>
  <c r="G39" i="36"/>
  <c r="AB38" i="36"/>
  <c r="K38" i="36"/>
  <c r="G38" i="36"/>
  <c r="AB37" i="36"/>
  <c r="K37" i="36"/>
  <c r="G37" i="36"/>
  <c r="AB36" i="36"/>
  <c r="K36" i="36"/>
  <c r="G36" i="36"/>
  <c r="AB35" i="36"/>
  <c r="K35" i="36"/>
  <c r="G35" i="36"/>
  <c r="AB34" i="36"/>
  <c r="K34" i="36"/>
  <c r="G34" i="36"/>
  <c r="AB33" i="36"/>
  <c r="K33" i="36"/>
  <c r="G33" i="36"/>
  <c r="AB32" i="36"/>
  <c r="K32" i="36"/>
  <c r="G32" i="36"/>
  <c r="AB31" i="36"/>
  <c r="K31" i="36"/>
  <c r="G31" i="36"/>
  <c r="AB30" i="36"/>
  <c r="K30" i="36"/>
  <c r="G30" i="36"/>
  <c r="AB29" i="36"/>
  <c r="K29" i="36"/>
  <c r="G29" i="36"/>
  <c r="AB28" i="36"/>
  <c r="K28" i="36"/>
  <c r="G28" i="36"/>
  <c r="AB27" i="36"/>
  <c r="K27" i="36"/>
  <c r="G27" i="36"/>
  <c r="AB26" i="36"/>
  <c r="K26" i="36"/>
  <c r="G26" i="36"/>
  <c r="AB25" i="36"/>
  <c r="K25" i="36"/>
  <c r="G25" i="36"/>
  <c r="AB24" i="36"/>
  <c r="K24" i="36"/>
  <c r="G24" i="36"/>
  <c r="AB23" i="36"/>
  <c r="K23" i="36"/>
  <c r="G23" i="36"/>
  <c r="AB22" i="36"/>
  <c r="K22" i="36"/>
  <c r="G22" i="36"/>
  <c r="AB21" i="36"/>
  <c r="K21" i="36"/>
  <c r="G21" i="36"/>
  <c r="AB20" i="36"/>
  <c r="K20" i="36"/>
  <c r="G20" i="36"/>
  <c r="AB19" i="36"/>
  <c r="K19" i="36"/>
  <c r="G19" i="36"/>
  <c r="AB18" i="36"/>
  <c r="K18" i="36"/>
  <c r="G18" i="36"/>
  <c r="AB17" i="36"/>
  <c r="K17" i="36"/>
  <c r="G17" i="36"/>
  <c r="AB16" i="36"/>
  <c r="K16" i="36"/>
  <c r="G16" i="36"/>
  <c r="AB15" i="36"/>
  <c r="K15" i="36"/>
  <c r="G15" i="36"/>
  <c r="AB14" i="36"/>
  <c r="K14" i="36"/>
  <c r="G14" i="36"/>
  <c r="AB13" i="36"/>
  <c r="K13" i="36"/>
  <c r="G13" i="36"/>
  <c r="AB12" i="36"/>
  <c r="K12" i="36"/>
  <c r="G12" i="36"/>
  <c r="AB11" i="36"/>
  <c r="K11" i="36"/>
  <c r="G11" i="36"/>
  <c r="AB10" i="36"/>
  <c r="K10" i="36"/>
  <c r="G10" i="36"/>
  <c r="AB9" i="36"/>
  <c r="L4" i="36" s="1"/>
  <c r="K9" i="36"/>
  <c r="G9" i="36"/>
  <c r="AB8" i="36"/>
  <c r="K8" i="36"/>
  <c r="K4" i="36" s="1"/>
  <c r="G8" i="36"/>
  <c r="P4" i="36"/>
  <c r="O4" i="36"/>
  <c r="N4" i="36"/>
  <c r="M4" i="36"/>
  <c r="J4" i="36"/>
  <c r="AB202" i="35"/>
  <c r="K202" i="35"/>
  <c r="G202" i="35"/>
  <c r="AB201" i="35"/>
  <c r="K201" i="35"/>
  <c r="G201" i="35"/>
  <c r="AB200" i="35"/>
  <c r="K200" i="35"/>
  <c r="G200" i="35"/>
  <c r="AB199" i="35"/>
  <c r="K199" i="35"/>
  <c r="G199" i="35"/>
  <c r="AB198" i="35"/>
  <c r="K198" i="35"/>
  <c r="G198" i="35"/>
  <c r="AB197" i="35"/>
  <c r="K197" i="35"/>
  <c r="G197" i="35"/>
  <c r="AB196" i="35"/>
  <c r="K196" i="35"/>
  <c r="G196" i="35"/>
  <c r="AB195" i="35"/>
  <c r="K195" i="35"/>
  <c r="G195" i="35"/>
  <c r="AB194" i="35"/>
  <c r="K194" i="35"/>
  <c r="G194" i="35"/>
  <c r="AB193" i="35"/>
  <c r="K193" i="35"/>
  <c r="G193" i="35"/>
  <c r="AB192" i="35"/>
  <c r="K192" i="35"/>
  <c r="G192" i="35"/>
  <c r="AB191" i="35"/>
  <c r="K191" i="35"/>
  <c r="G191" i="35"/>
  <c r="AB190" i="35"/>
  <c r="K190" i="35"/>
  <c r="G190" i="35"/>
  <c r="AB189" i="35"/>
  <c r="K189" i="35"/>
  <c r="G189" i="35"/>
  <c r="AB188" i="35"/>
  <c r="K188" i="35"/>
  <c r="G188" i="35"/>
  <c r="AB187" i="35"/>
  <c r="K187" i="35"/>
  <c r="G187" i="35"/>
  <c r="AB186" i="35"/>
  <c r="K186" i="35"/>
  <c r="G186" i="35"/>
  <c r="AB185" i="35"/>
  <c r="K185" i="35"/>
  <c r="G185" i="35"/>
  <c r="AB184" i="35"/>
  <c r="K184" i="35"/>
  <c r="G184" i="35"/>
  <c r="AB183" i="35"/>
  <c r="K183" i="35"/>
  <c r="G183" i="35"/>
  <c r="AB182" i="35"/>
  <c r="K182" i="35"/>
  <c r="G182" i="35"/>
  <c r="AB181" i="35"/>
  <c r="K181" i="35"/>
  <c r="G181" i="35"/>
  <c r="AB180" i="35"/>
  <c r="K180" i="35"/>
  <c r="G180" i="35"/>
  <c r="AB179" i="35"/>
  <c r="K179" i="35"/>
  <c r="G179" i="35"/>
  <c r="AB178" i="35"/>
  <c r="K178" i="35"/>
  <c r="G178" i="35"/>
  <c r="AB177" i="35"/>
  <c r="K177" i="35"/>
  <c r="G177" i="35"/>
  <c r="AB176" i="35"/>
  <c r="K176" i="35"/>
  <c r="G176" i="35"/>
  <c r="AB175" i="35"/>
  <c r="K175" i="35"/>
  <c r="G175" i="35"/>
  <c r="AB174" i="35"/>
  <c r="K174" i="35"/>
  <c r="G174" i="35"/>
  <c r="AB173" i="35"/>
  <c r="K173" i="35"/>
  <c r="G173" i="35"/>
  <c r="AB172" i="35"/>
  <c r="K172" i="35"/>
  <c r="G172" i="35"/>
  <c r="AB171" i="35"/>
  <c r="K171" i="35"/>
  <c r="G171" i="35"/>
  <c r="AB170" i="35"/>
  <c r="K170" i="35"/>
  <c r="G170" i="35"/>
  <c r="AB169" i="35"/>
  <c r="K169" i="35"/>
  <c r="G169" i="35"/>
  <c r="AB168" i="35"/>
  <c r="K168" i="35"/>
  <c r="G168" i="35"/>
  <c r="AB167" i="35"/>
  <c r="K167" i="35"/>
  <c r="G167" i="35"/>
  <c r="AB166" i="35"/>
  <c r="K166" i="35"/>
  <c r="G166" i="35"/>
  <c r="AB165" i="35"/>
  <c r="K165" i="35"/>
  <c r="G165" i="35"/>
  <c r="AB164" i="35"/>
  <c r="K164" i="35"/>
  <c r="G164" i="35"/>
  <c r="AB163" i="35"/>
  <c r="K163" i="35"/>
  <c r="G163" i="35"/>
  <c r="AB162" i="35"/>
  <c r="K162" i="35"/>
  <c r="G162" i="35"/>
  <c r="AB161" i="35"/>
  <c r="K161" i="35"/>
  <c r="G161" i="35"/>
  <c r="AB160" i="35"/>
  <c r="K160" i="35"/>
  <c r="G160" i="35"/>
  <c r="AB159" i="35"/>
  <c r="K159" i="35"/>
  <c r="G159" i="35"/>
  <c r="AB158" i="35"/>
  <c r="K158" i="35"/>
  <c r="G158" i="35"/>
  <c r="AB157" i="35"/>
  <c r="K157" i="35"/>
  <c r="G157" i="35"/>
  <c r="AB156" i="35"/>
  <c r="K156" i="35"/>
  <c r="G156" i="35"/>
  <c r="AB155" i="35"/>
  <c r="K155" i="35"/>
  <c r="G155" i="35"/>
  <c r="AB154" i="35"/>
  <c r="K154" i="35"/>
  <c r="G154" i="35"/>
  <c r="AB153" i="35"/>
  <c r="K153" i="35"/>
  <c r="G153" i="35"/>
  <c r="AB152" i="35"/>
  <c r="K152" i="35"/>
  <c r="G152" i="35"/>
  <c r="AB151" i="35"/>
  <c r="K151" i="35"/>
  <c r="G151" i="35"/>
  <c r="AB150" i="35"/>
  <c r="K150" i="35"/>
  <c r="G150" i="35"/>
  <c r="AB149" i="35"/>
  <c r="K149" i="35"/>
  <c r="G149" i="35"/>
  <c r="AB148" i="35"/>
  <c r="K148" i="35"/>
  <c r="G148" i="35"/>
  <c r="AB147" i="35"/>
  <c r="K147" i="35"/>
  <c r="G147" i="35"/>
  <c r="AB146" i="35"/>
  <c r="K146" i="35"/>
  <c r="G146" i="35"/>
  <c r="AB145" i="35"/>
  <c r="K145" i="35"/>
  <c r="G145" i="35"/>
  <c r="AB144" i="35"/>
  <c r="K144" i="35"/>
  <c r="G144" i="35"/>
  <c r="AB143" i="35"/>
  <c r="K143" i="35"/>
  <c r="G143" i="35"/>
  <c r="AB142" i="35"/>
  <c r="K142" i="35"/>
  <c r="G142" i="35"/>
  <c r="AB141" i="35"/>
  <c r="K141" i="35"/>
  <c r="G141" i="35"/>
  <c r="AB140" i="35"/>
  <c r="K140" i="35"/>
  <c r="G140" i="35"/>
  <c r="AB139" i="35"/>
  <c r="K139" i="35"/>
  <c r="G139" i="35"/>
  <c r="AB138" i="35"/>
  <c r="K138" i="35"/>
  <c r="G138" i="35"/>
  <c r="AB137" i="35"/>
  <c r="K137" i="35"/>
  <c r="G137" i="35"/>
  <c r="AB136" i="35"/>
  <c r="K136" i="35"/>
  <c r="G136" i="35"/>
  <c r="AB135" i="35"/>
  <c r="K135" i="35"/>
  <c r="G135" i="35"/>
  <c r="AB134" i="35"/>
  <c r="K134" i="35"/>
  <c r="G134" i="35"/>
  <c r="AB133" i="35"/>
  <c r="K133" i="35"/>
  <c r="G133" i="35"/>
  <c r="AB132" i="35"/>
  <c r="K132" i="35"/>
  <c r="G132" i="35"/>
  <c r="AB131" i="35"/>
  <c r="K131" i="35"/>
  <c r="G131" i="35"/>
  <c r="AB130" i="35"/>
  <c r="K130" i="35"/>
  <c r="G130" i="35"/>
  <c r="AB129" i="35"/>
  <c r="K129" i="35"/>
  <c r="G129" i="35"/>
  <c r="AB128" i="35"/>
  <c r="K128" i="35"/>
  <c r="G128" i="35"/>
  <c r="AB127" i="35"/>
  <c r="K127" i="35"/>
  <c r="G127" i="35"/>
  <c r="AB126" i="35"/>
  <c r="K126" i="35"/>
  <c r="G126" i="35"/>
  <c r="AB125" i="35"/>
  <c r="K125" i="35"/>
  <c r="G125" i="35"/>
  <c r="AB124" i="35"/>
  <c r="K124" i="35"/>
  <c r="G124" i="35"/>
  <c r="AB123" i="35"/>
  <c r="K123" i="35"/>
  <c r="G123" i="35"/>
  <c r="AB122" i="35"/>
  <c r="K122" i="35"/>
  <c r="G122" i="35"/>
  <c r="AB121" i="35"/>
  <c r="K121" i="35"/>
  <c r="G121" i="35"/>
  <c r="AB120" i="35"/>
  <c r="K120" i="35"/>
  <c r="G120" i="35"/>
  <c r="AB119" i="35"/>
  <c r="K119" i="35"/>
  <c r="G119" i="35"/>
  <c r="AB118" i="35"/>
  <c r="K118" i="35"/>
  <c r="G118" i="35"/>
  <c r="AB117" i="35"/>
  <c r="K117" i="35"/>
  <c r="G117" i="35"/>
  <c r="AB116" i="35"/>
  <c r="K116" i="35"/>
  <c r="G116" i="35"/>
  <c r="AB115" i="35"/>
  <c r="K115" i="35"/>
  <c r="G115" i="35"/>
  <c r="AB114" i="35"/>
  <c r="K114" i="35"/>
  <c r="G114" i="35"/>
  <c r="AB113" i="35"/>
  <c r="K113" i="35"/>
  <c r="G113" i="35"/>
  <c r="AB112" i="35"/>
  <c r="K112" i="35"/>
  <c r="G112" i="35"/>
  <c r="AB111" i="35"/>
  <c r="K111" i="35"/>
  <c r="G111" i="35"/>
  <c r="AB110" i="35"/>
  <c r="K110" i="35"/>
  <c r="G110" i="35"/>
  <c r="AB109" i="35"/>
  <c r="K109" i="35"/>
  <c r="G109" i="35"/>
  <c r="AB108" i="35"/>
  <c r="K108" i="35"/>
  <c r="G108" i="35"/>
  <c r="AB107" i="35"/>
  <c r="K107" i="35"/>
  <c r="G107" i="35"/>
  <c r="AB106" i="35"/>
  <c r="K106" i="35"/>
  <c r="G106" i="35"/>
  <c r="AB105" i="35"/>
  <c r="K105" i="35"/>
  <c r="G105" i="35"/>
  <c r="AB104" i="35"/>
  <c r="K104" i="35"/>
  <c r="G104" i="35"/>
  <c r="AB103" i="35"/>
  <c r="K103" i="35"/>
  <c r="G103" i="35"/>
  <c r="AB102" i="35"/>
  <c r="K102" i="35"/>
  <c r="G102" i="35"/>
  <c r="AB101" i="35"/>
  <c r="K101" i="35"/>
  <c r="G101" i="35"/>
  <c r="AB100" i="35"/>
  <c r="K100" i="35"/>
  <c r="G100" i="35"/>
  <c r="AB99" i="35"/>
  <c r="K99" i="35"/>
  <c r="G99" i="35"/>
  <c r="AB98" i="35"/>
  <c r="K98" i="35"/>
  <c r="G98" i="35"/>
  <c r="AB97" i="35"/>
  <c r="K97" i="35"/>
  <c r="G97" i="35"/>
  <c r="AB96" i="35"/>
  <c r="K96" i="35"/>
  <c r="G96" i="35"/>
  <c r="AB95" i="35"/>
  <c r="K95" i="35"/>
  <c r="G95" i="35"/>
  <c r="AB94" i="35"/>
  <c r="K94" i="35"/>
  <c r="G94" i="35"/>
  <c r="AB93" i="35"/>
  <c r="K93" i="35"/>
  <c r="G93" i="35"/>
  <c r="AB92" i="35"/>
  <c r="K92" i="35"/>
  <c r="G92" i="35"/>
  <c r="AB91" i="35"/>
  <c r="K91" i="35"/>
  <c r="G91" i="35"/>
  <c r="AB90" i="35"/>
  <c r="K90" i="35"/>
  <c r="G90" i="35"/>
  <c r="AB89" i="35"/>
  <c r="K89" i="35"/>
  <c r="G89" i="35"/>
  <c r="AB88" i="35"/>
  <c r="K88" i="35"/>
  <c r="G88" i="35"/>
  <c r="AB87" i="35"/>
  <c r="K87" i="35"/>
  <c r="G87" i="35"/>
  <c r="AB86" i="35"/>
  <c r="K86" i="35"/>
  <c r="G86" i="35"/>
  <c r="AB85" i="35"/>
  <c r="K85" i="35"/>
  <c r="G85" i="35"/>
  <c r="AB84" i="35"/>
  <c r="K84" i="35"/>
  <c r="G84" i="35"/>
  <c r="AB83" i="35"/>
  <c r="K83" i="35"/>
  <c r="G83" i="35"/>
  <c r="AB82" i="35"/>
  <c r="K82" i="35"/>
  <c r="G82" i="35"/>
  <c r="AB81" i="35"/>
  <c r="K81" i="35"/>
  <c r="G81" i="35"/>
  <c r="AB80" i="35"/>
  <c r="K80" i="35"/>
  <c r="G80" i="35"/>
  <c r="AB79" i="35"/>
  <c r="K79" i="35"/>
  <c r="G79" i="35"/>
  <c r="AB78" i="35"/>
  <c r="K78" i="35"/>
  <c r="G78" i="35"/>
  <c r="AB77" i="35"/>
  <c r="K77" i="35"/>
  <c r="G77" i="35"/>
  <c r="AB76" i="35"/>
  <c r="K76" i="35"/>
  <c r="G76" i="35"/>
  <c r="AB75" i="35"/>
  <c r="K75" i="35"/>
  <c r="G75" i="35"/>
  <c r="AB74" i="35"/>
  <c r="K74" i="35"/>
  <c r="G74" i="35"/>
  <c r="AB73" i="35"/>
  <c r="K73" i="35"/>
  <c r="G73" i="35"/>
  <c r="AB72" i="35"/>
  <c r="K72" i="35"/>
  <c r="G72" i="35"/>
  <c r="AB71" i="35"/>
  <c r="K71" i="35"/>
  <c r="G71" i="35"/>
  <c r="AB70" i="35"/>
  <c r="K70" i="35"/>
  <c r="G70" i="35"/>
  <c r="AB69" i="35"/>
  <c r="K69" i="35"/>
  <c r="G69" i="35"/>
  <c r="AB68" i="35"/>
  <c r="K68" i="35"/>
  <c r="G68" i="35"/>
  <c r="AB67" i="35"/>
  <c r="K67" i="35"/>
  <c r="G67" i="35"/>
  <c r="AB66" i="35"/>
  <c r="K66" i="35"/>
  <c r="G66" i="35"/>
  <c r="AB65" i="35"/>
  <c r="K65" i="35"/>
  <c r="G65" i="35"/>
  <c r="AB64" i="35"/>
  <c r="K64" i="35"/>
  <c r="G64" i="35"/>
  <c r="AB63" i="35"/>
  <c r="K63" i="35"/>
  <c r="G63" i="35"/>
  <c r="AB62" i="35"/>
  <c r="K62" i="35"/>
  <c r="G62" i="35"/>
  <c r="AB61" i="35"/>
  <c r="K61" i="35"/>
  <c r="G61" i="35"/>
  <c r="AB60" i="35"/>
  <c r="K60" i="35"/>
  <c r="G60" i="35"/>
  <c r="AB59" i="35"/>
  <c r="K59" i="35"/>
  <c r="G59" i="35"/>
  <c r="AB58" i="35"/>
  <c r="K58" i="35"/>
  <c r="G58" i="35"/>
  <c r="AB57" i="35"/>
  <c r="K57" i="35"/>
  <c r="G57" i="35"/>
  <c r="AB56" i="35"/>
  <c r="K56" i="35"/>
  <c r="G56" i="35"/>
  <c r="AB55" i="35"/>
  <c r="K55" i="35"/>
  <c r="G55" i="35"/>
  <c r="AB54" i="35"/>
  <c r="K54" i="35"/>
  <c r="G54" i="35"/>
  <c r="AB53" i="35"/>
  <c r="K53" i="35"/>
  <c r="G53" i="35"/>
  <c r="AB52" i="35"/>
  <c r="K52" i="35"/>
  <c r="G52" i="35"/>
  <c r="AB51" i="35"/>
  <c r="K51" i="35"/>
  <c r="G51" i="35"/>
  <c r="AB50" i="35"/>
  <c r="K50" i="35"/>
  <c r="G50" i="35"/>
  <c r="AB49" i="35"/>
  <c r="K49" i="35"/>
  <c r="G49" i="35"/>
  <c r="AB48" i="35"/>
  <c r="K48" i="35"/>
  <c r="G48" i="35"/>
  <c r="AB47" i="35"/>
  <c r="K47" i="35"/>
  <c r="G47" i="35"/>
  <c r="AB46" i="35"/>
  <c r="K46" i="35"/>
  <c r="G46" i="35"/>
  <c r="AB45" i="35"/>
  <c r="K45" i="35"/>
  <c r="G45" i="35"/>
  <c r="AB44" i="35"/>
  <c r="K44" i="35"/>
  <c r="G44" i="35"/>
  <c r="AB43" i="35"/>
  <c r="K43" i="35"/>
  <c r="G43" i="35"/>
  <c r="AB42" i="35"/>
  <c r="K42" i="35"/>
  <c r="G42" i="35"/>
  <c r="AB41" i="35"/>
  <c r="K41" i="35"/>
  <c r="G41" i="35"/>
  <c r="AB40" i="35"/>
  <c r="K40" i="35"/>
  <c r="G40" i="35"/>
  <c r="AB39" i="35"/>
  <c r="K39" i="35"/>
  <c r="G39" i="35"/>
  <c r="AB38" i="35"/>
  <c r="K38" i="35"/>
  <c r="G38" i="35"/>
  <c r="AB37" i="35"/>
  <c r="K37" i="35"/>
  <c r="G37" i="35"/>
  <c r="AB36" i="35"/>
  <c r="K36" i="35"/>
  <c r="G36" i="35"/>
  <c r="AB35" i="35"/>
  <c r="K35" i="35"/>
  <c r="G35" i="35"/>
  <c r="AB34" i="35"/>
  <c r="K34" i="35"/>
  <c r="G34" i="35"/>
  <c r="AB33" i="35"/>
  <c r="K33" i="35"/>
  <c r="G33" i="35"/>
  <c r="AB32" i="35"/>
  <c r="K32" i="35"/>
  <c r="G32" i="35"/>
  <c r="AB31" i="35"/>
  <c r="K31" i="35"/>
  <c r="G31" i="35"/>
  <c r="AB30" i="35"/>
  <c r="K30" i="35"/>
  <c r="G30" i="35"/>
  <c r="AB29" i="35"/>
  <c r="K29" i="35"/>
  <c r="G29" i="35"/>
  <c r="AB28" i="35"/>
  <c r="K28" i="35"/>
  <c r="G28" i="35"/>
  <c r="AB27" i="35"/>
  <c r="K27" i="35"/>
  <c r="G27" i="35"/>
  <c r="AB26" i="35"/>
  <c r="K26" i="35"/>
  <c r="G26" i="35"/>
  <c r="AB25" i="35"/>
  <c r="K25" i="35"/>
  <c r="G25" i="35"/>
  <c r="AB24" i="35"/>
  <c r="K24" i="35"/>
  <c r="G24" i="35"/>
  <c r="AB23" i="35"/>
  <c r="K23" i="35"/>
  <c r="G23" i="35"/>
  <c r="AB22" i="35"/>
  <c r="K22" i="35"/>
  <c r="G22" i="35"/>
  <c r="AB21" i="35"/>
  <c r="K21" i="35"/>
  <c r="G21" i="35"/>
  <c r="AB20" i="35"/>
  <c r="K20" i="35"/>
  <c r="G20" i="35"/>
  <c r="AB19" i="35"/>
  <c r="K19" i="35"/>
  <c r="G19" i="35"/>
  <c r="AB18" i="35"/>
  <c r="K18" i="35"/>
  <c r="G18" i="35"/>
  <c r="AB17" i="35"/>
  <c r="K17" i="35"/>
  <c r="G17" i="35"/>
  <c r="AB16" i="35"/>
  <c r="K16" i="35"/>
  <c r="G16" i="35"/>
  <c r="AB15" i="35"/>
  <c r="K15" i="35"/>
  <c r="G15" i="35"/>
  <c r="AB14" i="35"/>
  <c r="K14" i="35"/>
  <c r="G14" i="35"/>
  <c r="AB13" i="35"/>
  <c r="K13" i="35"/>
  <c r="G13" i="35"/>
  <c r="AB12" i="35"/>
  <c r="K12" i="35"/>
  <c r="G12" i="35"/>
  <c r="AB11" i="35"/>
  <c r="K11" i="35"/>
  <c r="G11" i="35"/>
  <c r="AB10" i="35"/>
  <c r="K10" i="35"/>
  <c r="G10" i="35"/>
  <c r="AB9" i="35"/>
  <c r="L4" i="35" s="1"/>
  <c r="K9" i="35"/>
  <c r="G9" i="35"/>
  <c r="AB8" i="35"/>
  <c r="K8" i="35"/>
  <c r="K4" i="35" s="1"/>
  <c r="G8" i="35"/>
  <c r="P4" i="35"/>
  <c r="O4" i="35"/>
  <c r="N4" i="35"/>
  <c r="M4" i="35"/>
  <c r="J4" i="35"/>
  <c r="AB202" i="34"/>
  <c r="K202" i="34"/>
  <c r="G202" i="34"/>
  <c r="AB201" i="34"/>
  <c r="K201" i="34"/>
  <c r="G201" i="34"/>
  <c r="AB200" i="34"/>
  <c r="K200" i="34"/>
  <c r="G200" i="34"/>
  <c r="AB199" i="34"/>
  <c r="K199" i="34"/>
  <c r="G199" i="34"/>
  <c r="AB198" i="34"/>
  <c r="K198" i="34"/>
  <c r="G198" i="34"/>
  <c r="AB197" i="34"/>
  <c r="K197" i="34"/>
  <c r="G197" i="34"/>
  <c r="AB196" i="34"/>
  <c r="K196" i="34"/>
  <c r="G196" i="34"/>
  <c r="AB195" i="34"/>
  <c r="K195" i="34"/>
  <c r="G195" i="34"/>
  <c r="AB194" i="34"/>
  <c r="K194" i="34"/>
  <c r="G194" i="34"/>
  <c r="AB193" i="34"/>
  <c r="K193" i="34"/>
  <c r="G193" i="34"/>
  <c r="AB192" i="34"/>
  <c r="K192" i="34"/>
  <c r="G192" i="34"/>
  <c r="AB191" i="34"/>
  <c r="K191" i="34"/>
  <c r="G191" i="34"/>
  <c r="AB190" i="34"/>
  <c r="K190" i="34"/>
  <c r="G190" i="34"/>
  <c r="AB189" i="34"/>
  <c r="K189" i="34"/>
  <c r="G189" i="34"/>
  <c r="AB188" i="34"/>
  <c r="K188" i="34"/>
  <c r="G188" i="34"/>
  <c r="AB187" i="34"/>
  <c r="K187" i="34"/>
  <c r="G187" i="34"/>
  <c r="AB186" i="34"/>
  <c r="K186" i="34"/>
  <c r="G186" i="34"/>
  <c r="AB185" i="34"/>
  <c r="K185" i="34"/>
  <c r="G185" i="34"/>
  <c r="AB184" i="34"/>
  <c r="K184" i="34"/>
  <c r="G184" i="34"/>
  <c r="AB183" i="34"/>
  <c r="K183" i="34"/>
  <c r="G183" i="34"/>
  <c r="AB182" i="34"/>
  <c r="K182" i="34"/>
  <c r="G182" i="34"/>
  <c r="AB181" i="34"/>
  <c r="K181" i="34"/>
  <c r="G181" i="34"/>
  <c r="AB180" i="34"/>
  <c r="K180" i="34"/>
  <c r="G180" i="34"/>
  <c r="AB179" i="34"/>
  <c r="K179" i="34"/>
  <c r="G179" i="34"/>
  <c r="AB178" i="34"/>
  <c r="K178" i="34"/>
  <c r="G178" i="34"/>
  <c r="AB177" i="34"/>
  <c r="K177" i="34"/>
  <c r="G177" i="34"/>
  <c r="AB176" i="34"/>
  <c r="K176" i="34"/>
  <c r="G176" i="34"/>
  <c r="AB175" i="34"/>
  <c r="K175" i="34"/>
  <c r="G175" i="34"/>
  <c r="AB174" i="34"/>
  <c r="K174" i="34"/>
  <c r="G174" i="34"/>
  <c r="AB173" i="34"/>
  <c r="K173" i="34"/>
  <c r="G173" i="34"/>
  <c r="AB172" i="34"/>
  <c r="K172" i="34"/>
  <c r="G172" i="34"/>
  <c r="AB171" i="34"/>
  <c r="K171" i="34"/>
  <c r="G171" i="34"/>
  <c r="AB170" i="34"/>
  <c r="K170" i="34"/>
  <c r="G170" i="34"/>
  <c r="AB169" i="34"/>
  <c r="K169" i="34"/>
  <c r="G169" i="34"/>
  <c r="AB168" i="34"/>
  <c r="K168" i="34"/>
  <c r="G168" i="34"/>
  <c r="AB167" i="34"/>
  <c r="K167" i="34"/>
  <c r="G167" i="34"/>
  <c r="AB166" i="34"/>
  <c r="K166" i="34"/>
  <c r="G166" i="34"/>
  <c r="AB165" i="34"/>
  <c r="K165" i="34"/>
  <c r="G165" i="34"/>
  <c r="AB164" i="34"/>
  <c r="K164" i="34"/>
  <c r="G164" i="34"/>
  <c r="AB163" i="34"/>
  <c r="K163" i="34"/>
  <c r="G163" i="34"/>
  <c r="AB162" i="34"/>
  <c r="K162" i="34"/>
  <c r="G162" i="34"/>
  <c r="AB161" i="34"/>
  <c r="K161" i="34"/>
  <c r="G161" i="34"/>
  <c r="AB160" i="34"/>
  <c r="K160" i="34"/>
  <c r="G160" i="34"/>
  <c r="AB159" i="34"/>
  <c r="K159" i="34"/>
  <c r="G159" i="34"/>
  <c r="AB158" i="34"/>
  <c r="K158" i="34"/>
  <c r="G158" i="34"/>
  <c r="AB157" i="34"/>
  <c r="K157" i="34"/>
  <c r="G157" i="34"/>
  <c r="AB156" i="34"/>
  <c r="K156" i="34"/>
  <c r="G156" i="34"/>
  <c r="AB155" i="34"/>
  <c r="K155" i="34"/>
  <c r="G155" i="34"/>
  <c r="AB154" i="34"/>
  <c r="K154" i="34"/>
  <c r="G154" i="34"/>
  <c r="AB153" i="34"/>
  <c r="K153" i="34"/>
  <c r="G153" i="34"/>
  <c r="AB152" i="34"/>
  <c r="K152" i="34"/>
  <c r="G152" i="34"/>
  <c r="AB151" i="34"/>
  <c r="K151" i="34"/>
  <c r="G151" i="34"/>
  <c r="AB150" i="34"/>
  <c r="K150" i="34"/>
  <c r="G150" i="34"/>
  <c r="AB149" i="34"/>
  <c r="K149" i="34"/>
  <c r="G149" i="34"/>
  <c r="AB148" i="34"/>
  <c r="K148" i="34"/>
  <c r="G148" i="34"/>
  <c r="AB147" i="34"/>
  <c r="K147" i="34"/>
  <c r="G147" i="34"/>
  <c r="AB146" i="34"/>
  <c r="K146" i="34"/>
  <c r="G146" i="34"/>
  <c r="AB145" i="34"/>
  <c r="K145" i="34"/>
  <c r="G145" i="34"/>
  <c r="AB144" i="34"/>
  <c r="K144" i="34"/>
  <c r="G144" i="34"/>
  <c r="AB143" i="34"/>
  <c r="K143" i="34"/>
  <c r="G143" i="34"/>
  <c r="AB142" i="34"/>
  <c r="K142" i="34"/>
  <c r="G142" i="34"/>
  <c r="AB141" i="34"/>
  <c r="K141" i="34"/>
  <c r="G141" i="34"/>
  <c r="AB140" i="34"/>
  <c r="K140" i="34"/>
  <c r="G140" i="34"/>
  <c r="AB139" i="34"/>
  <c r="K139" i="34"/>
  <c r="G139" i="34"/>
  <c r="AB138" i="34"/>
  <c r="K138" i="34"/>
  <c r="G138" i="34"/>
  <c r="AB137" i="34"/>
  <c r="K137" i="34"/>
  <c r="G137" i="34"/>
  <c r="AB136" i="34"/>
  <c r="K136" i="34"/>
  <c r="G136" i="34"/>
  <c r="AB135" i="34"/>
  <c r="K135" i="34"/>
  <c r="G135" i="34"/>
  <c r="AB134" i="34"/>
  <c r="K134" i="34"/>
  <c r="G134" i="34"/>
  <c r="AB133" i="34"/>
  <c r="K133" i="34"/>
  <c r="G133" i="34"/>
  <c r="AB132" i="34"/>
  <c r="K132" i="34"/>
  <c r="G132" i="34"/>
  <c r="AB131" i="34"/>
  <c r="K131" i="34"/>
  <c r="G131" i="34"/>
  <c r="AB130" i="34"/>
  <c r="K130" i="34"/>
  <c r="G130" i="34"/>
  <c r="AB129" i="34"/>
  <c r="K129" i="34"/>
  <c r="G129" i="34"/>
  <c r="AB128" i="34"/>
  <c r="K128" i="34"/>
  <c r="G128" i="34"/>
  <c r="AB127" i="34"/>
  <c r="K127" i="34"/>
  <c r="G127" i="34"/>
  <c r="AB126" i="34"/>
  <c r="K126" i="34"/>
  <c r="G126" i="34"/>
  <c r="AB125" i="34"/>
  <c r="K125" i="34"/>
  <c r="G125" i="34"/>
  <c r="AB124" i="34"/>
  <c r="K124" i="34"/>
  <c r="G124" i="34"/>
  <c r="AB123" i="34"/>
  <c r="K123" i="34"/>
  <c r="G123" i="34"/>
  <c r="AB122" i="34"/>
  <c r="K122" i="34"/>
  <c r="G122" i="34"/>
  <c r="AB121" i="34"/>
  <c r="K121" i="34"/>
  <c r="G121" i="34"/>
  <c r="AB120" i="34"/>
  <c r="K120" i="34"/>
  <c r="G120" i="34"/>
  <c r="AB119" i="34"/>
  <c r="K119" i="34"/>
  <c r="G119" i="34"/>
  <c r="AB118" i="34"/>
  <c r="K118" i="34"/>
  <c r="G118" i="34"/>
  <c r="AB117" i="34"/>
  <c r="K117" i="34"/>
  <c r="G117" i="34"/>
  <c r="AB116" i="34"/>
  <c r="K116" i="34"/>
  <c r="G116" i="34"/>
  <c r="AB115" i="34"/>
  <c r="K115" i="34"/>
  <c r="G115" i="34"/>
  <c r="AB114" i="34"/>
  <c r="K114" i="34"/>
  <c r="G114" i="34"/>
  <c r="AB113" i="34"/>
  <c r="K113" i="34"/>
  <c r="G113" i="34"/>
  <c r="AB112" i="34"/>
  <c r="K112" i="34"/>
  <c r="G112" i="34"/>
  <c r="AB111" i="34"/>
  <c r="K111" i="34"/>
  <c r="G111" i="34"/>
  <c r="AB110" i="34"/>
  <c r="K110" i="34"/>
  <c r="G110" i="34"/>
  <c r="AB109" i="34"/>
  <c r="K109" i="34"/>
  <c r="G109" i="34"/>
  <c r="AB108" i="34"/>
  <c r="K108" i="34"/>
  <c r="G108" i="34"/>
  <c r="AB107" i="34"/>
  <c r="K107" i="34"/>
  <c r="G107" i="34"/>
  <c r="AB106" i="34"/>
  <c r="K106" i="34"/>
  <c r="G106" i="34"/>
  <c r="AB105" i="34"/>
  <c r="K105" i="34"/>
  <c r="G105" i="34"/>
  <c r="AB104" i="34"/>
  <c r="K104" i="34"/>
  <c r="G104" i="34"/>
  <c r="AB103" i="34"/>
  <c r="K103" i="34"/>
  <c r="G103" i="34"/>
  <c r="AB102" i="34"/>
  <c r="K102" i="34"/>
  <c r="G102" i="34"/>
  <c r="AB101" i="34"/>
  <c r="K101" i="34"/>
  <c r="G101" i="34"/>
  <c r="AB100" i="34"/>
  <c r="K100" i="34"/>
  <c r="G100" i="34"/>
  <c r="AB99" i="34"/>
  <c r="K99" i="34"/>
  <c r="G99" i="34"/>
  <c r="AB98" i="34"/>
  <c r="K98" i="34"/>
  <c r="G98" i="34"/>
  <c r="AB97" i="34"/>
  <c r="K97" i="34"/>
  <c r="G97" i="34"/>
  <c r="AB96" i="34"/>
  <c r="K96" i="34"/>
  <c r="G96" i="34"/>
  <c r="AB95" i="34"/>
  <c r="K95" i="34"/>
  <c r="G95" i="34"/>
  <c r="AB94" i="34"/>
  <c r="K94" i="34"/>
  <c r="G94" i="34"/>
  <c r="AB93" i="34"/>
  <c r="K93" i="34"/>
  <c r="G93" i="34"/>
  <c r="AB92" i="34"/>
  <c r="K92" i="34"/>
  <c r="G92" i="34"/>
  <c r="AB91" i="34"/>
  <c r="K91" i="34"/>
  <c r="G91" i="34"/>
  <c r="AB90" i="34"/>
  <c r="K90" i="34"/>
  <c r="G90" i="34"/>
  <c r="AB89" i="34"/>
  <c r="K89" i="34"/>
  <c r="G89" i="34"/>
  <c r="AB88" i="34"/>
  <c r="K88" i="34"/>
  <c r="G88" i="34"/>
  <c r="AB87" i="34"/>
  <c r="K87" i="34"/>
  <c r="G87" i="34"/>
  <c r="AB86" i="34"/>
  <c r="K86" i="34"/>
  <c r="G86" i="34"/>
  <c r="AB85" i="34"/>
  <c r="K85" i="34"/>
  <c r="G85" i="34"/>
  <c r="AB84" i="34"/>
  <c r="K84" i="34"/>
  <c r="G84" i="34"/>
  <c r="AB83" i="34"/>
  <c r="K83" i="34"/>
  <c r="G83" i="34"/>
  <c r="AB82" i="34"/>
  <c r="K82" i="34"/>
  <c r="G82" i="34"/>
  <c r="AB81" i="34"/>
  <c r="K81" i="34"/>
  <c r="G81" i="34"/>
  <c r="AB80" i="34"/>
  <c r="K80" i="34"/>
  <c r="G80" i="34"/>
  <c r="AB79" i="34"/>
  <c r="K79" i="34"/>
  <c r="G79" i="34"/>
  <c r="AB78" i="34"/>
  <c r="K78" i="34"/>
  <c r="G78" i="34"/>
  <c r="AB77" i="34"/>
  <c r="K77" i="34"/>
  <c r="G77" i="34"/>
  <c r="AB76" i="34"/>
  <c r="K76" i="34"/>
  <c r="G76" i="34"/>
  <c r="AB75" i="34"/>
  <c r="K75" i="34"/>
  <c r="G75" i="34"/>
  <c r="AB74" i="34"/>
  <c r="K74" i="34"/>
  <c r="G74" i="34"/>
  <c r="AB73" i="34"/>
  <c r="K73" i="34"/>
  <c r="G73" i="34"/>
  <c r="AB72" i="34"/>
  <c r="K72" i="34"/>
  <c r="G72" i="34"/>
  <c r="AB71" i="34"/>
  <c r="K71" i="34"/>
  <c r="G71" i="34"/>
  <c r="AB70" i="34"/>
  <c r="K70" i="34"/>
  <c r="G70" i="34"/>
  <c r="AB69" i="34"/>
  <c r="K69" i="34"/>
  <c r="G69" i="34"/>
  <c r="AB68" i="34"/>
  <c r="K68" i="34"/>
  <c r="G68" i="34"/>
  <c r="AB67" i="34"/>
  <c r="K67" i="34"/>
  <c r="G67" i="34"/>
  <c r="AB66" i="34"/>
  <c r="K66" i="34"/>
  <c r="G66" i="34"/>
  <c r="AB65" i="34"/>
  <c r="K65" i="34"/>
  <c r="G65" i="34"/>
  <c r="AB64" i="34"/>
  <c r="K64" i="34"/>
  <c r="G64" i="34"/>
  <c r="AB63" i="34"/>
  <c r="K63" i="34"/>
  <c r="G63" i="34"/>
  <c r="AB62" i="34"/>
  <c r="K62" i="34"/>
  <c r="G62" i="34"/>
  <c r="AB61" i="34"/>
  <c r="K61" i="34"/>
  <c r="G61" i="34"/>
  <c r="AB60" i="34"/>
  <c r="K60" i="34"/>
  <c r="G60" i="34"/>
  <c r="AB59" i="34"/>
  <c r="K59" i="34"/>
  <c r="G59" i="34"/>
  <c r="AB58" i="34"/>
  <c r="K58" i="34"/>
  <c r="G58" i="34"/>
  <c r="AB57" i="34"/>
  <c r="K57" i="34"/>
  <c r="G57" i="34"/>
  <c r="AB56" i="34"/>
  <c r="K56" i="34"/>
  <c r="G56" i="34"/>
  <c r="AB55" i="34"/>
  <c r="K55" i="34"/>
  <c r="G55" i="34"/>
  <c r="AB54" i="34"/>
  <c r="K54" i="34"/>
  <c r="G54" i="34"/>
  <c r="AB53" i="34"/>
  <c r="K53" i="34"/>
  <c r="G53" i="34"/>
  <c r="AB52" i="34"/>
  <c r="K52" i="34"/>
  <c r="G52" i="34"/>
  <c r="AB51" i="34"/>
  <c r="K51" i="34"/>
  <c r="G51" i="34"/>
  <c r="AB50" i="34"/>
  <c r="K50" i="34"/>
  <c r="G50" i="34"/>
  <c r="AB49" i="34"/>
  <c r="K49" i="34"/>
  <c r="G49" i="34"/>
  <c r="AB48" i="34"/>
  <c r="K48" i="34"/>
  <c r="G48" i="34"/>
  <c r="AB47" i="34"/>
  <c r="K47" i="34"/>
  <c r="G47" i="34"/>
  <c r="AB46" i="34"/>
  <c r="K46" i="34"/>
  <c r="G46" i="34"/>
  <c r="AB45" i="34"/>
  <c r="K45" i="34"/>
  <c r="G45" i="34"/>
  <c r="AB44" i="34"/>
  <c r="K44" i="34"/>
  <c r="G44" i="34"/>
  <c r="AB43" i="34"/>
  <c r="K43" i="34"/>
  <c r="G43" i="34"/>
  <c r="AB42" i="34"/>
  <c r="K42" i="34"/>
  <c r="G42" i="34"/>
  <c r="AB41" i="34"/>
  <c r="K41" i="34"/>
  <c r="G41" i="34"/>
  <c r="AB40" i="34"/>
  <c r="K40" i="34"/>
  <c r="G40" i="34"/>
  <c r="AB39" i="34"/>
  <c r="K39" i="34"/>
  <c r="G39" i="34"/>
  <c r="AB38" i="34"/>
  <c r="K38" i="34"/>
  <c r="G38" i="34"/>
  <c r="AB37" i="34"/>
  <c r="K37" i="34"/>
  <c r="G37" i="34"/>
  <c r="AB36" i="34"/>
  <c r="K36" i="34"/>
  <c r="G36" i="34"/>
  <c r="AB35" i="34"/>
  <c r="K35" i="34"/>
  <c r="G35" i="34"/>
  <c r="AB34" i="34"/>
  <c r="K34" i="34"/>
  <c r="G34" i="34"/>
  <c r="AB33" i="34"/>
  <c r="K33" i="34"/>
  <c r="G33" i="34"/>
  <c r="AB32" i="34"/>
  <c r="K32" i="34"/>
  <c r="G32" i="34"/>
  <c r="AB31" i="34"/>
  <c r="K31" i="34"/>
  <c r="G31" i="34"/>
  <c r="AB30" i="34"/>
  <c r="K30" i="34"/>
  <c r="G30" i="34"/>
  <c r="AB29" i="34"/>
  <c r="K29" i="34"/>
  <c r="G29" i="34"/>
  <c r="AB28" i="34"/>
  <c r="K28" i="34"/>
  <c r="G28" i="34"/>
  <c r="AB27" i="34"/>
  <c r="K27" i="34"/>
  <c r="G27" i="34"/>
  <c r="AB26" i="34"/>
  <c r="K26" i="34"/>
  <c r="G26" i="34"/>
  <c r="AB25" i="34"/>
  <c r="K25" i="34"/>
  <c r="G25" i="34"/>
  <c r="AB24" i="34"/>
  <c r="K24" i="34"/>
  <c r="G24" i="34"/>
  <c r="AB23" i="34"/>
  <c r="K23" i="34"/>
  <c r="G23" i="34"/>
  <c r="AB22" i="34"/>
  <c r="K22" i="34"/>
  <c r="G22" i="34"/>
  <c r="AB21" i="34"/>
  <c r="K21" i="34"/>
  <c r="G21" i="34"/>
  <c r="AB20" i="34"/>
  <c r="K20" i="34"/>
  <c r="G20" i="34"/>
  <c r="AB19" i="34"/>
  <c r="K19" i="34"/>
  <c r="G19" i="34"/>
  <c r="AB18" i="34"/>
  <c r="K18" i="34"/>
  <c r="G18" i="34"/>
  <c r="AB17" i="34"/>
  <c r="K17" i="34"/>
  <c r="G17" i="34"/>
  <c r="AB16" i="34"/>
  <c r="K16" i="34"/>
  <c r="G16" i="34"/>
  <c r="AB15" i="34"/>
  <c r="K15" i="34"/>
  <c r="G15" i="34"/>
  <c r="AB14" i="34"/>
  <c r="K14" i="34"/>
  <c r="G14" i="34"/>
  <c r="AB13" i="34"/>
  <c r="L4" i="34" s="1"/>
  <c r="K13" i="34"/>
  <c r="G13" i="34"/>
  <c r="AB12" i="34"/>
  <c r="K12" i="34"/>
  <c r="G12" i="34"/>
  <c r="AB11" i="34"/>
  <c r="K11" i="34"/>
  <c r="G11" i="34"/>
  <c r="AB10" i="34"/>
  <c r="K10" i="34"/>
  <c r="G10" i="34"/>
  <c r="AB9" i="34"/>
  <c r="K9" i="34"/>
  <c r="G9" i="34"/>
  <c r="AB8" i="34"/>
  <c r="K8" i="34"/>
  <c r="K4" i="34" s="1"/>
  <c r="G8" i="34"/>
  <c r="P4" i="34"/>
  <c r="O4" i="34"/>
  <c r="N4" i="34"/>
  <c r="M4" i="34"/>
  <c r="J4" i="34"/>
  <c r="AB202" i="33"/>
  <c r="K202" i="33"/>
  <c r="G202" i="33"/>
  <c r="AB201" i="33"/>
  <c r="K201" i="33"/>
  <c r="G201" i="33"/>
  <c r="AB200" i="33"/>
  <c r="K200" i="33"/>
  <c r="G200" i="33"/>
  <c r="AB199" i="33"/>
  <c r="K199" i="33"/>
  <c r="G199" i="33"/>
  <c r="AB198" i="33"/>
  <c r="K198" i="33"/>
  <c r="G198" i="33"/>
  <c r="AB197" i="33"/>
  <c r="K197" i="33"/>
  <c r="G197" i="33"/>
  <c r="AB196" i="33"/>
  <c r="K196" i="33"/>
  <c r="G196" i="33"/>
  <c r="AB195" i="33"/>
  <c r="K195" i="33"/>
  <c r="G195" i="33"/>
  <c r="AB194" i="33"/>
  <c r="K194" i="33"/>
  <c r="G194" i="33"/>
  <c r="AB193" i="33"/>
  <c r="K193" i="33"/>
  <c r="G193" i="33"/>
  <c r="AB192" i="33"/>
  <c r="K192" i="33"/>
  <c r="G192" i="33"/>
  <c r="AB191" i="33"/>
  <c r="K191" i="33"/>
  <c r="G191" i="33"/>
  <c r="AB190" i="33"/>
  <c r="K190" i="33"/>
  <c r="G190" i="33"/>
  <c r="AB189" i="33"/>
  <c r="K189" i="33"/>
  <c r="G189" i="33"/>
  <c r="AB188" i="33"/>
  <c r="K188" i="33"/>
  <c r="G188" i="33"/>
  <c r="AB187" i="33"/>
  <c r="K187" i="33"/>
  <c r="G187" i="33"/>
  <c r="AB186" i="33"/>
  <c r="K186" i="33"/>
  <c r="G186" i="33"/>
  <c r="AB185" i="33"/>
  <c r="K185" i="33"/>
  <c r="G185" i="33"/>
  <c r="AB184" i="33"/>
  <c r="K184" i="33"/>
  <c r="G184" i="33"/>
  <c r="AB183" i="33"/>
  <c r="K183" i="33"/>
  <c r="G183" i="33"/>
  <c r="AB182" i="33"/>
  <c r="K182" i="33"/>
  <c r="G182" i="33"/>
  <c r="AB181" i="33"/>
  <c r="K181" i="33"/>
  <c r="G181" i="33"/>
  <c r="AB180" i="33"/>
  <c r="K180" i="33"/>
  <c r="G180" i="33"/>
  <c r="AB179" i="33"/>
  <c r="K179" i="33"/>
  <c r="G179" i="33"/>
  <c r="AB178" i="33"/>
  <c r="K178" i="33"/>
  <c r="G178" i="33"/>
  <c r="AB177" i="33"/>
  <c r="K177" i="33"/>
  <c r="G177" i="33"/>
  <c r="AB176" i="33"/>
  <c r="K176" i="33"/>
  <c r="G176" i="33"/>
  <c r="AB175" i="33"/>
  <c r="K175" i="33"/>
  <c r="G175" i="33"/>
  <c r="AB174" i="33"/>
  <c r="K174" i="33"/>
  <c r="G174" i="33"/>
  <c r="AB173" i="33"/>
  <c r="K173" i="33"/>
  <c r="G173" i="33"/>
  <c r="AB172" i="33"/>
  <c r="K172" i="33"/>
  <c r="G172" i="33"/>
  <c r="AB171" i="33"/>
  <c r="K171" i="33"/>
  <c r="G171" i="33"/>
  <c r="AB170" i="33"/>
  <c r="K170" i="33"/>
  <c r="G170" i="33"/>
  <c r="AB169" i="33"/>
  <c r="K169" i="33"/>
  <c r="G169" i="33"/>
  <c r="AB168" i="33"/>
  <c r="K168" i="33"/>
  <c r="G168" i="33"/>
  <c r="AB167" i="33"/>
  <c r="K167" i="33"/>
  <c r="G167" i="33"/>
  <c r="AB166" i="33"/>
  <c r="K166" i="33"/>
  <c r="G166" i="33"/>
  <c r="AB165" i="33"/>
  <c r="K165" i="33"/>
  <c r="G165" i="33"/>
  <c r="AB164" i="33"/>
  <c r="K164" i="33"/>
  <c r="G164" i="33"/>
  <c r="AB163" i="33"/>
  <c r="K163" i="33"/>
  <c r="G163" i="33"/>
  <c r="AB162" i="33"/>
  <c r="K162" i="33"/>
  <c r="G162" i="33"/>
  <c r="AB161" i="33"/>
  <c r="K161" i="33"/>
  <c r="G161" i="33"/>
  <c r="AB160" i="33"/>
  <c r="K160" i="33"/>
  <c r="G160" i="33"/>
  <c r="AB159" i="33"/>
  <c r="K159" i="33"/>
  <c r="G159" i="33"/>
  <c r="AB158" i="33"/>
  <c r="K158" i="33"/>
  <c r="G158" i="33"/>
  <c r="AB157" i="33"/>
  <c r="K157" i="33"/>
  <c r="G157" i="33"/>
  <c r="AB156" i="33"/>
  <c r="K156" i="33"/>
  <c r="G156" i="33"/>
  <c r="AB155" i="33"/>
  <c r="K155" i="33"/>
  <c r="G155" i="33"/>
  <c r="AB154" i="33"/>
  <c r="K154" i="33"/>
  <c r="G154" i="33"/>
  <c r="AB153" i="33"/>
  <c r="K153" i="33"/>
  <c r="G153" i="33"/>
  <c r="AB152" i="33"/>
  <c r="K152" i="33"/>
  <c r="G152" i="33"/>
  <c r="AB151" i="33"/>
  <c r="K151" i="33"/>
  <c r="G151" i="33"/>
  <c r="AB150" i="33"/>
  <c r="K150" i="33"/>
  <c r="G150" i="33"/>
  <c r="AB149" i="33"/>
  <c r="K149" i="33"/>
  <c r="G149" i="33"/>
  <c r="AB148" i="33"/>
  <c r="K148" i="33"/>
  <c r="G148" i="33"/>
  <c r="AB147" i="33"/>
  <c r="K147" i="33"/>
  <c r="G147" i="33"/>
  <c r="AB146" i="33"/>
  <c r="K146" i="33"/>
  <c r="G146" i="33"/>
  <c r="AB145" i="33"/>
  <c r="K145" i="33"/>
  <c r="G145" i="33"/>
  <c r="AB144" i="33"/>
  <c r="K144" i="33"/>
  <c r="G144" i="33"/>
  <c r="AB143" i="33"/>
  <c r="K143" i="33"/>
  <c r="G143" i="33"/>
  <c r="AB142" i="33"/>
  <c r="K142" i="33"/>
  <c r="G142" i="33"/>
  <c r="AB141" i="33"/>
  <c r="K141" i="33"/>
  <c r="G141" i="33"/>
  <c r="AB140" i="33"/>
  <c r="K140" i="33"/>
  <c r="G140" i="33"/>
  <c r="AB139" i="33"/>
  <c r="K139" i="33"/>
  <c r="G139" i="33"/>
  <c r="AB138" i="33"/>
  <c r="K138" i="33"/>
  <c r="G138" i="33"/>
  <c r="AB137" i="33"/>
  <c r="K137" i="33"/>
  <c r="G137" i="33"/>
  <c r="AB136" i="33"/>
  <c r="K136" i="33"/>
  <c r="G136" i="33"/>
  <c r="AB135" i="33"/>
  <c r="K135" i="33"/>
  <c r="G135" i="33"/>
  <c r="AB134" i="33"/>
  <c r="K134" i="33"/>
  <c r="G134" i="33"/>
  <c r="AB133" i="33"/>
  <c r="K133" i="33"/>
  <c r="G133" i="33"/>
  <c r="AB132" i="33"/>
  <c r="K132" i="33"/>
  <c r="G132" i="33"/>
  <c r="AB131" i="33"/>
  <c r="K131" i="33"/>
  <c r="G131" i="33"/>
  <c r="AB130" i="33"/>
  <c r="K130" i="33"/>
  <c r="G130" i="33"/>
  <c r="AB129" i="33"/>
  <c r="K129" i="33"/>
  <c r="G129" i="33"/>
  <c r="AB128" i="33"/>
  <c r="K128" i="33"/>
  <c r="G128" i="33"/>
  <c r="AB127" i="33"/>
  <c r="K127" i="33"/>
  <c r="G127" i="33"/>
  <c r="AB126" i="33"/>
  <c r="K126" i="33"/>
  <c r="G126" i="33"/>
  <c r="AB125" i="33"/>
  <c r="K125" i="33"/>
  <c r="G125" i="33"/>
  <c r="AB124" i="33"/>
  <c r="K124" i="33"/>
  <c r="G124" i="33"/>
  <c r="AB123" i="33"/>
  <c r="K123" i="33"/>
  <c r="G123" i="33"/>
  <c r="AB122" i="33"/>
  <c r="K122" i="33"/>
  <c r="G122" i="33"/>
  <c r="AB121" i="33"/>
  <c r="K121" i="33"/>
  <c r="G121" i="33"/>
  <c r="AB120" i="33"/>
  <c r="K120" i="33"/>
  <c r="G120" i="33"/>
  <c r="AB119" i="33"/>
  <c r="K119" i="33"/>
  <c r="G119" i="33"/>
  <c r="AB118" i="33"/>
  <c r="K118" i="33"/>
  <c r="G118" i="33"/>
  <c r="AB117" i="33"/>
  <c r="K117" i="33"/>
  <c r="G117" i="33"/>
  <c r="AB116" i="33"/>
  <c r="K116" i="33"/>
  <c r="G116" i="33"/>
  <c r="AB115" i="33"/>
  <c r="K115" i="33"/>
  <c r="G115" i="33"/>
  <c r="AB114" i="33"/>
  <c r="K114" i="33"/>
  <c r="G114" i="33"/>
  <c r="AB113" i="33"/>
  <c r="K113" i="33"/>
  <c r="G113" i="33"/>
  <c r="AB112" i="33"/>
  <c r="K112" i="33"/>
  <c r="G112" i="33"/>
  <c r="AB111" i="33"/>
  <c r="K111" i="33"/>
  <c r="G111" i="33"/>
  <c r="AB110" i="33"/>
  <c r="K110" i="33"/>
  <c r="G110" i="33"/>
  <c r="AB109" i="33"/>
  <c r="K109" i="33"/>
  <c r="G109" i="33"/>
  <c r="AB108" i="33"/>
  <c r="K108" i="33"/>
  <c r="G108" i="33"/>
  <c r="AB107" i="33"/>
  <c r="K107" i="33"/>
  <c r="G107" i="33"/>
  <c r="AB106" i="33"/>
  <c r="K106" i="33"/>
  <c r="G106" i="33"/>
  <c r="AB105" i="33"/>
  <c r="K105" i="33"/>
  <c r="G105" i="33"/>
  <c r="AB104" i="33"/>
  <c r="K104" i="33"/>
  <c r="G104" i="33"/>
  <c r="AB103" i="33"/>
  <c r="K103" i="33"/>
  <c r="G103" i="33"/>
  <c r="AB102" i="33"/>
  <c r="K102" i="33"/>
  <c r="G102" i="33"/>
  <c r="AB101" i="33"/>
  <c r="K101" i="33"/>
  <c r="G101" i="33"/>
  <c r="AB100" i="33"/>
  <c r="K100" i="33"/>
  <c r="G100" i="33"/>
  <c r="AB99" i="33"/>
  <c r="K99" i="33"/>
  <c r="G99" i="33"/>
  <c r="AB98" i="33"/>
  <c r="K98" i="33"/>
  <c r="G98" i="33"/>
  <c r="AB97" i="33"/>
  <c r="K97" i="33"/>
  <c r="G97" i="33"/>
  <c r="AB96" i="33"/>
  <c r="K96" i="33"/>
  <c r="G96" i="33"/>
  <c r="AB95" i="33"/>
  <c r="K95" i="33"/>
  <c r="G95" i="33"/>
  <c r="AB94" i="33"/>
  <c r="K94" i="33"/>
  <c r="G94" i="33"/>
  <c r="AB93" i="33"/>
  <c r="K93" i="33"/>
  <c r="G93" i="33"/>
  <c r="AB92" i="33"/>
  <c r="K92" i="33"/>
  <c r="G92" i="33"/>
  <c r="AB91" i="33"/>
  <c r="K91" i="33"/>
  <c r="G91" i="33"/>
  <c r="AB90" i="33"/>
  <c r="K90" i="33"/>
  <c r="G90" i="33"/>
  <c r="AB89" i="33"/>
  <c r="K89" i="33"/>
  <c r="G89" i="33"/>
  <c r="AB88" i="33"/>
  <c r="K88" i="33"/>
  <c r="G88" i="33"/>
  <c r="AB87" i="33"/>
  <c r="K87" i="33"/>
  <c r="G87" i="33"/>
  <c r="AB86" i="33"/>
  <c r="K86" i="33"/>
  <c r="G86" i="33"/>
  <c r="AB85" i="33"/>
  <c r="K85" i="33"/>
  <c r="G85" i="33"/>
  <c r="AB84" i="33"/>
  <c r="K84" i="33"/>
  <c r="G84" i="33"/>
  <c r="AB83" i="33"/>
  <c r="K83" i="33"/>
  <c r="G83" i="33"/>
  <c r="AB82" i="33"/>
  <c r="K82" i="33"/>
  <c r="G82" i="33"/>
  <c r="AB81" i="33"/>
  <c r="K81" i="33"/>
  <c r="G81" i="33"/>
  <c r="AB80" i="33"/>
  <c r="K80" i="33"/>
  <c r="G80" i="33"/>
  <c r="AB79" i="33"/>
  <c r="K79" i="33"/>
  <c r="G79" i="33"/>
  <c r="AB78" i="33"/>
  <c r="K78" i="33"/>
  <c r="G78" i="33"/>
  <c r="AB77" i="33"/>
  <c r="K77" i="33"/>
  <c r="G77" i="33"/>
  <c r="AB76" i="33"/>
  <c r="K76" i="33"/>
  <c r="G76" i="33"/>
  <c r="AB75" i="33"/>
  <c r="K75" i="33"/>
  <c r="G75" i="33"/>
  <c r="AB74" i="33"/>
  <c r="K74" i="33"/>
  <c r="G74" i="33"/>
  <c r="AB73" i="33"/>
  <c r="K73" i="33"/>
  <c r="G73" i="33"/>
  <c r="AB72" i="33"/>
  <c r="K72" i="33"/>
  <c r="G72" i="33"/>
  <c r="AB71" i="33"/>
  <c r="K71" i="33"/>
  <c r="G71" i="33"/>
  <c r="AB70" i="33"/>
  <c r="K70" i="33"/>
  <c r="G70" i="33"/>
  <c r="AB69" i="33"/>
  <c r="K69" i="33"/>
  <c r="G69" i="33"/>
  <c r="AB68" i="33"/>
  <c r="K68" i="33"/>
  <c r="G68" i="33"/>
  <c r="AB67" i="33"/>
  <c r="K67" i="33"/>
  <c r="G67" i="33"/>
  <c r="AB66" i="33"/>
  <c r="K66" i="33"/>
  <c r="G66" i="33"/>
  <c r="AB65" i="33"/>
  <c r="K65" i="33"/>
  <c r="G65" i="33"/>
  <c r="AB64" i="33"/>
  <c r="K64" i="33"/>
  <c r="G64" i="33"/>
  <c r="AB63" i="33"/>
  <c r="K63" i="33"/>
  <c r="G63" i="33"/>
  <c r="AB62" i="33"/>
  <c r="K62" i="33"/>
  <c r="G62" i="33"/>
  <c r="AB61" i="33"/>
  <c r="K61" i="33"/>
  <c r="G61" i="33"/>
  <c r="AB60" i="33"/>
  <c r="K60" i="33"/>
  <c r="G60" i="33"/>
  <c r="AB59" i="33"/>
  <c r="K59" i="33"/>
  <c r="G59" i="33"/>
  <c r="AB58" i="33"/>
  <c r="K58" i="33"/>
  <c r="G58" i="33"/>
  <c r="AB57" i="33"/>
  <c r="K57" i="33"/>
  <c r="G57" i="33"/>
  <c r="AB56" i="33"/>
  <c r="K56" i="33"/>
  <c r="G56" i="33"/>
  <c r="AB55" i="33"/>
  <c r="K55" i="33"/>
  <c r="G55" i="33"/>
  <c r="AB54" i="33"/>
  <c r="K54" i="33"/>
  <c r="G54" i="33"/>
  <c r="AB53" i="33"/>
  <c r="K53" i="33"/>
  <c r="G53" i="33"/>
  <c r="AB52" i="33"/>
  <c r="K52" i="33"/>
  <c r="G52" i="33"/>
  <c r="AB51" i="33"/>
  <c r="K51" i="33"/>
  <c r="G51" i="33"/>
  <c r="AB50" i="33"/>
  <c r="K50" i="33"/>
  <c r="G50" i="33"/>
  <c r="AB49" i="33"/>
  <c r="K49" i="33"/>
  <c r="G49" i="33"/>
  <c r="AB48" i="33"/>
  <c r="K48" i="33"/>
  <c r="G48" i="33"/>
  <c r="AB47" i="33"/>
  <c r="K47" i="33"/>
  <c r="G47" i="33"/>
  <c r="AB46" i="33"/>
  <c r="K46" i="33"/>
  <c r="G46" i="33"/>
  <c r="AB45" i="33"/>
  <c r="K45" i="33"/>
  <c r="G45" i="33"/>
  <c r="AB44" i="33"/>
  <c r="K44" i="33"/>
  <c r="G44" i="33"/>
  <c r="AB43" i="33"/>
  <c r="K43" i="33"/>
  <c r="G43" i="33"/>
  <c r="AB42" i="33"/>
  <c r="K42" i="33"/>
  <c r="G42" i="33"/>
  <c r="AB41" i="33"/>
  <c r="K41" i="33"/>
  <c r="G41" i="33"/>
  <c r="AB40" i="33"/>
  <c r="K40" i="33"/>
  <c r="G40" i="33"/>
  <c r="AB39" i="33"/>
  <c r="K39" i="33"/>
  <c r="G39" i="33"/>
  <c r="AB38" i="33"/>
  <c r="K38" i="33"/>
  <c r="G38" i="33"/>
  <c r="AB37" i="33"/>
  <c r="K37" i="33"/>
  <c r="G37" i="33"/>
  <c r="AB36" i="33"/>
  <c r="K36" i="33"/>
  <c r="G36" i="33"/>
  <c r="AB35" i="33"/>
  <c r="K35" i="33"/>
  <c r="G35" i="33"/>
  <c r="AB34" i="33"/>
  <c r="K34" i="33"/>
  <c r="G34" i="33"/>
  <c r="AB33" i="33"/>
  <c r="K33" i="33"/>
  <c r="G33" i="33"/>
  <c r="AB32" i="33"/>
  <c r="K32" i="33"/>
  <c r="G32" i="33"/>
  <c r="AB31" i="33"/>
  <c r="K31" i="33"/>
  <c r="G31" i="33"/>
  <c r="AB30" i="33"/>
  <c r="K30" i="33"/>
  <c r="G30" i="33"/>
  <c r="AB29" i="33"/>
  <c r="K29" i="33"/>
  <c r="G29" i="33"/>
  <c r="AB28" i="33"/>
  <c r="K28" i="33"/>
  <c r="G28" i="33"/>
  <c r="AB27" i="33"/>
  <c r="K27" i="33"/>
  <c r="G27" i="33"/>
  <c r="AB26" i="33"/>
  <c r="K26" i="33"/>
  <c r="G26" i="33"/>
  <c r="AB25" i="33"/>
  <c r="K25" i="33"/>
  <c r="G25" i="33"/>
  <c r="AB24" i="33"/>
  <c r="K24" i="33"/>
  <c r="G24" i="33"/>
  <c r="AB23" i="33"/>
  <c r="K23" i="33"/>
  <c r="G23" i="33"/>
  <c r="AB22" i="33"/>
  <c r="K22" i="33"/>
  <c r="G22" i="33"/>
  <c r="AB21" i="33"/>
  <c r="K21" i="33"/>
  <c r="G21" i="33"/>
  <c r="AB20" i="33"/>
  <c r="K20" i="33"/>
  <c r="G20" i="33"/>
  <c r="AB19" i="33"/>
  <c r="K19" i="33"/>
  <c r="G19" i="33"/>
  <c r="AB18" i="33"/>
  <c r="K18" i="33"/>
  <c r="G18" i="33"/>
  <c r="AB17" i="33"/>
  <c r="K17" i="33"/>
  <c r="G17" i="33"/>
  <c r="AB16" i="33"/>
  <c r="K16" i="33"/>
  <c r="G16" i="33"/>
  <c r="AB15" i="33"/>
  <c r="K15" i="33"/>
  <c r="G15" i="33"/>
  <c r="AB14" i="33"/>
  <c r="K14" i="33"/>
  <c r="G14" i="33"/>
  <c r="AB13" i="33"/>
  <c r="K13" i="33"/>
  <c r="G13" i="33"/>
  <c r="AB12" i="33"/>
  <c r="K12" i="33"/>
  <c r="G12" i="33"/>
  <c r="AB11" i="33"/>
  <c r="K11" i="33"/>
  <c r="G11" i="33"/>
  <c r="AB10" i="33"/>
  <c r="K10" i="33"/>
  <c r="G10" i="33"/>
  <c r="AB9" i="33"/>
  <c r="L4" i="33" s="1"/>
  <c r="K9" i="33"/>
  <c r="G9" i="33"/>
  <c r="AB8" i="33"/>
  <c r="K8" i="33"/>
  <c r="K4" i="33" s="1"/>
  <c r="G8" i="33"/>
  <c r="P4" i="33"/>
  <c r="O4" i="33"/>
  <c r="N4" i="33"/>
  <c r="M4" i="33"/>
  <c r="J4" i="33"/>
  <c r="AB202" i="32"/>
  <c r="K202" i="32"/>
  <c r="G202" i="32"/>
  <c r="AB201" i="32"/>
  <c r="K201" i="32"/>
  <c r="G201" i="32"/>
  <c r="AB200" i="32"/>
  <c r="K200" i="32"/>
  <c r="G200" i="32"/>
  <c r="AB199" i="32"/>
  <c r="K199" i="32"/>
  <c r="G199" i="32"/>
  <c r="AB198" i="32"/>
  <c r="K198" i="32"/>
  <c r="G198" i="32"/>
  <c r="AB197" i="32"/>
  <c r="K197" i="32"/>
  <c r="G197" i="32"/>
  <c r="AB196" i="32"/>
  <c r="K196" i="32"/>
  <c r="G196" i="32"/>
  <c r="AB195" i="32"/>
  <c r="K195" i="32"/>
  <c r="G195" i="32"/>
  <c r="AB194" i="32"/>
  <c r="K194" i="32"/>
  <c r="G194" i="32"/>
  <c r="AB193" i="32"/>
  <c r="K193" i="32"/>
  <c r="G193" i="32"/>
  <c r="AB192" i="32"/>
  <c r="K192" i="32"/>
  <c r="G192" i="32"/>
  <c r="AB191" i="32"/>
  <c r="K191" i="32"/>
  <c r="G191" i="32"/>
  <c r="AB190" i="32"/>
  <c r="K190" i="32"/>
  <c r="G190" i="32"/>
  <c r="AB189" i="32"/>
  <c r="K189" i="32"/>
  <c r="G189" i="32"/>
  <c r="AB188" i="32"/>
  <c r="K188" i="32"/>
  <c r="G188" i="32"/>
  <c r="AB187" i="32"/>
  <c r="K187" i="32"/>
  <c r="G187" i="32"/>
  <c r="AB186" i="32"/>
  <c r="K186" i="32"/>
  <c r="G186" i="32"/>
  <c r="AB185" i="32"/>
  <c r="K185" i="32"/>
  <c r="G185" i="32"/>
  <c r="AB184" i="32"/>
  <c r="K184" i="32"/>
  <c r="G184" i="32"/>
  <c r="AB183" i="32"/>
  <c r="K183" i="32"/>
  <c r="G183" i="32"/>
  <c r="AB182" i="32"/>
  <c r="K182" i="32"/>
  <c r="G182" i="32"/>
  <c r="AB181" i="32"/>
  <c r="K181" i="32"/>
  <c r="G181" i="32"/>
  <c r="AB180" i="32"/>
  <c r="K180" i="32"/>
  <c r="G180" i="32"/>
  <c r="AB179" i="32"/>
  <c r="K179" i="32"/>
  <c r="G179" i="32"/>
  <c r="AB178" i="32"/>
  <c r="K178" i="32"/>
  <c r="G178" i="32"/>
  <c r="AB177" i="32"/>
  <c r="K177" i="32"/>
  <c r="G177" i="32"/>
  <c r="AB176" i="32"/>
  <c r="K176" i="32"/>
  <c r="G176" i="32"/>
  <c r="AB175" i="32"/>
  <c r="K175" i="32"/>
  <c r="G175" i="32"/>
  <c r="AB174" i="32"/>
  <c r="K174" i="32"/>
  <c r="G174" i="32"/>
  <c r="AB173" i="32"/>
  <c r="K173" i="32"/>
  <c r="G173" i="32"/>
  <c r="AB172" i="32"/>
  <c r="K172" i="32"/>
  <c r="G172" i="32"/>
  <c r="AB171" i="32"/>
  <c r="K171" i="32"/>
  <c r="G171" i="32"/>
  <c r="AB170" i="32"/>
  <c r="K170" i="32"/>
  <c r="G170" i="32"/>
  <c r="AB169" i="32"/>
  <c r="K169" i="32"/>
  <c r="G169" i="32"/>
  <c r="AB168" i="32"/>
  <c r="K168" i="32"/>
  <c r="G168" i="32"/>
  <c r="AB167" i="32"/>
  <c r="K167" i="32"/>
  <c r="G167" i="32"/>
  <c r="AB166" i="32"/>
  <c r="K166" i="32"/>
  <c r="G166" i="32"/>
  <c r="AB165" i="32"/>
  <c r="K165" i="32"/>
  <c r="G165" i="32"/>
  <c r="AB164" i="32"/>
  <c r="K164" i="32"/>
  <c r="G164" i="32"/>
  <c r="AB163" i="32"/>
  <c r="K163" i="32"/>
  <c r="G163" i="32"/>
  <c r="AB162" i="32"/>
  <c r="K162" i="32"/>
  <c r="G162" i="32"/>
  <c r="AB161" i="32"/>
  <c r="K161" i="32"/>
  <c r="G161" i="32"/>
  <c r="AB160" i="32"/>
  <c r="K160" i="32"/>
  <c r="G160" i="32"/>
  <c r="AB159" i="32"/>
  <c r="K159" i="32"/>
  <c r="G159" i="32"/>
  <c r="AB158" i="32"/>
  <c r="K158" i="32"/>
  <c r="G158" i="32"/>
  <c r="AB157" i="32"/>
  <c r="K157" i="32"/>
  <c r="G157" i="32"/>
  <c r="AB156" i="32"/>
  <c r="K156" i="32"/>
  <c r="G156" i="32"/>
  <c r="AB155" i="32"/>
  <c r="K155" i="32"/>
  <c r="G155" i="32"/>
  <c r="AB154" i="32"/>
  <c r="K154" i="32"/>
  <c r="G154" i="32"/>
  <c r="AB153" i="32"/>
  <c r="K153" i="32"/>
  <c r="G153" i="32"/>
  <c r="AB152" i="32"/>
  <c r="K152" i="32"/>
  <c r="G152" i="32"/>
  <c r="AB151" i="32"/>
  <c r="K151" i="32"/>
  <c r="G151" i="32"/>
  <c r="AB150" i="32"/>
  <c r="K150" i="32"/>
  <c r="G150" i="32"/>
  <c r="AB149" i="32"/>
  <c r="K149" i="32"/>
  <c r="G149" i="32"/>
  <c r="AB148" i="32"/>
  <c r="K148" i="32"/>
  <c r="G148" i="32"/>
  <c r="AB147" i="32"/>
  <c r="K147" i="32"/>
  <c r="G147" i="32"/>
  <c r="AB146" i="32"/>
  <c r="K146" i="32"/>
  <c r="G146" i="32"/>
  <c r="AB145" i="32"/>
  <c r="K145" i="32"/>
  <c r="G145" i="32"/>
  <c r="AB144" i="32"/>
  <c r="K144" i="32"/>
  <c r="G144" i="32"/>
  <c r="AB143" i="32"/>
  <c r="K143" i="32"/>
  <c r="G143" i="32"/>
  <c r="AB142" i="32"/>
  <c r="K142" i="32"/>
  <c r="G142" i="32"/>
  <c r="AB141" i="32"/>
  <c r="K141" i="32"/>
  <c r="G141" i="32"/>
  <c r="AB140" i="32"/>
  <c r="K140" i="32"/>
  <c r="G140" i="32"/>
  <c r="AB139" i="32"/>
  <c r="K139" i="32"/>
  <c r="G139" i="32"/>
  <c r="AB138" i="32"/>
  <c r="K138" i="32"/>
  <c r="G138" i="32"/>
  <c r="AB137" i="32"/>
  <c r="K137" i="32"/>
  <c r="G137" i="32"/>
  <c r="AB136" i="32"/>
  <c r="K136" i="32"/>
  <c r="G136" i="32"/>
  <c r="AB135" i="32"/>
  <c r="K135" i="32"/>
  <c r="G135" i="32"/>
  <c r="AB134" i="32"/>
  <c r="K134" i="32"/>
  <c r="G134" i="32"/>
  <c r="AB133" i="32"/>
  <c r="K133" i="32"/>
  <c r="G133" i="32"/>
  <c r="AB132" i="32"/>
  <c r="K132" i="32"/>
  <c r="G132" i="32"/>
  <c r="AB131" i="32"/>
  <c r="K131" i="32"/>
  <c r="G131" i="32"/>
  <c r="AB130" i="32"/>
  <c r="K130" i="32"/>
  <c r="G130" i="32"/>
  <c r="AB129" i="32"/>
  <c r="K129" i="32"/>
  <c r="G129" i="32"/>
  <c r="AB128" i="32"/>
  <c r="K128" i="32"/>
  <c r="G128" i="32"/>
  <c r="AB127" i="32"/>
  <c r="K127" i="32"/>
  <c r="G127" i="32"/>
  <c r="AB126" i="32"/>
  <c r="K126" i="32"/>
  <c r="G126" i="32"/>
  <c r="AB125" i="32"/>
  <c r="K125" i="32"/>
  <c r="G125" i="32"/>
  <c r="AB124" i="32"/>
  <c r="K124" i="32"/>
  <c r="G124" i="32"/>
  <c r="AB123" i="32"/>
  <c r="K123" i="32"/>
  <c r="G123" i="32"/>
  <c r="AB122" i="32"/>
  <c r="K122" i="32"/>
  <c r="G122" i="32"/>
  <c r="AB121" i="32"/>
  <c r="K121" i="32"/>
  <c r="G121" i="32"/>
  <c r="AB120" i="32"/>
  <c r="K120" i="32"/>
  <c r="G120" i="32"/>
  <c r="AB119" i="32"/>
  <c r="K119" i="32"/>
  <c r="G119" i="32"/>
  <c r="AB118" i="32"/>
  <c r="K118" i="32"/>
  <c r="G118" i="32"/>
  <c r="AB117" i="32"/>
  <c r="K117" i="32"/>
  <c r="G117" i="32"/>
  <c r="AB116" i="32"/>
  <c r="K116" i="32"/>
  <c r="G116" i="32"/>
  <c r="AB115" i="32"/>
  <c r="K115" i="32"/>
  <c r="G115" i="32"/>
  <c r="AB114" i="32"/>
  <c r="K114" i="32"/>
  <c r="G114" i="32"/>
  <c r="AB113" i="32"/>
  <c r="K113" i="32"/>
  <c r="G113" i="32"/>
  <c r="AB112" i="32"/>
  <c r="K112" i="32"/>
  <c r="G112" i="32"/>
  <c r="AB111" i="32"/>
  <c r="K111" i="32"/>
  <c r="G111" i="32"/>
  <c r="AB110" i="32"/>
  <c r="K110" i="32"/>
  <c r="G110" i="32"/>
  <c r="AB109" i="32"/>
  <c r="K109" i="32"/>
  <c r="G109" i="32"/>
  <c r="AB108" i="32"/>
  <c r="K108" i="32"/>
  <c r="G108" i="32"/>
  <c r="AB107" i="32"/>
  <c r="K107" i="32"/>
  <c r="G107" i="32"/>
  <c r="AB106" i="32"/>
  <c r="K106" i="32"/>
  <c r="G106" i="32"/>
  <c r="AB105" i="32"/>
  <c r="K105" i="32"/>
  <c r="G105" i="32"/>
  <c r="AB104" i="32"/>
  <c r="K104" i="32"/>
  <c r="G104" i="32"/>
  <c r="AB103" i="32"/>
  <c r="K103" i="32"/>
  <c r="G103" i="32"/>
  <c r="AB102" i="32"/>
  <c r="K102" i="32"/>
  <c r="G102" i="32"/>
  <c r="AB101" i="32"/>
  <c r="K101" i="32"/>
  <c r="G101" i="32"/>
  <c r="AB100" i="32"/>
  <c r="K100" i="32"/>
  <c r="G100" i="32"/>
  <c r="AB99" i="32"/>
  <c r="K99" i="32"/>
  <c r="G99" i="32"/>
  <c r="AB98" i="32"/>
  <c r="K98" i="32"/>
  <c r="G98" i="32"/>
  <c r="AB97" i="32"/>
  <c r="K97" i="32"/>
  <c r="G97" i="32"/>
  <c r="AB96" i="32"/>
  <c r="K96" i="32"/>
  <c r="G96" i="32"/>
  <c r="AB95" i="32"/>
  <c r="K95" i="32"/>
  <c r="G95" i="32"/>
  <c r="AB94" i="32"/>
  <c r="K94" i="32"/>
  <c r="G94" i="32"/>
  <c r="AB93" i="32"/>
  <c r="K93" i="32"/>
  <c r="G93" i="32"/>
  <c r="AB92" i="32"/>
  <c r="K92" i="32"/>
  <c r="G92" i="32"/>
  <c r="AB91" i="32"/>
  <c r="K91" i="32"/>
  <c r="G91" i="32"/>
  <c r="AB90" i="32"/>
  <c r="K90" i="32"/>
  <c r="G90" i="32"/>
  <c r="AB89" i="32"/>
  <c r="K89" i="32"/>
  <c r="G89" i="32"/>
  <c r="AB88" i="32"/>
  <c r="K88" i="32"/>
  <c r="G88" i="32"/>
  <c r="AB87" i="32"/>
  <c r="K87" i="32"/>
  <c r="G87" i="32"/>
  <c r="AB86" i="32"/>
  <c r="K86" i="32"/>
  <c r="G86" i="32"/>
  <c r="AB85" i="32"/>
  <c r="K85" i="32"/>
  <c r="G85" i="32"/>
  <c r="AB84" i="32"/>
  <c r="K84" i="32"/>
  <c r="G84" i="32"/>
  <c r="AB83" i="32"/>
  <c r="K83" i="32"/>
  <c r="G83" i="32"/>
  <c r="AB82" i="32"/>
  <c r="K82" i="32"/>
  <c r="G82" i="32"/>
  <c r="AB81" i="32"/>
  <c r="K81" i="32"/>
  <c r="G81" i="32"/>
  <c r="AB80" i="32"/>
  <c r="K80" i="32"/>
  <c r="G80" i="32"/>
  <c r="AB79" i="32"/>
  <c r="K79" i="32"/>
  <c r="G79" i="32"/>
  <c r="AB78" i="32"/>
  <c r="K78" i="32"/>
  <c r="G78" i="32"/>
  <c r="AB77" i="32"/>
  <c r="K77" i="32"/>
  <c r="G77" i="32"/>
  <c r="AB76" i="32"/>
  <c r="K76" i="32"/>
  <c r="G76" i="32"/>
  <c r="AB75" i="32"/>
  <c r="K75" i="32"/>
  <c r="G75" i="32"/>
  <c r="AB74" i="32"/>
  <c r="K74" i="32"/>
  <c r="G74" i="32"/>
  <c r="AB73" i="32"/>
  <c r="K73" i="32"/>
  <c r="G73" i="32"/>
  <c r="AB72" i="32"/>
  <c r="K72" i="32"/>
  <c r="G72" i="32"/>
  <c r="AB71" i="32"/>
  <c r="K71" i="32"/>
  <c r="G71" i="32"/>
  <c r="AB70" i="32"/>
  <c r="K70" i="32"/>
  <c r="G70" i="32"/>
  <c r="AB69" i="32"/>
  <c r="K69" i="32"/>
  <c r="G69" i="32"/>
  <c r="AB68" i="32"/>
  <c r="K68" i="32"/>
  <c r="G68" i="32"/>
  <c r="AB67" i="32"/>
  <c r="K67" i="32"/>
  <c r="G67" i="32"/>
  <c r="AB66" i="32"/>
  <c r="K66" i="32"/>
  <c r="G66" i="32"/>
  <c r="AB65" i="32"/>
  <c r="K65" i="32"/>
  <c r="G65" i="32"/>
  <c r="AB64" i="32"/>
  <c r="K64" i="32"/>
  <c r="G64" i="32"/>
  <c r="AB63" i="32"/>
  <c r="K63" i="32"/>
  <c r="G63" i="32"/>
  <c r="AB62" i="32"/>
  <c r="K62" i="32"/>
  <c r="G62" i="32"/>
  <c r="AB61" i="32"/>
  <c r="K61" i="32"/>
  <c r="G61" i="32"/>
  <c r="AB60" i="32"/>
  <c r="K60" i="32"/>
  <c r="G60" i="32"/>
  <c r="AB59" i="32"/>
  <c r="K59" i="32"/>
  <c r="G59" i="32"/>
  <c r="AB58" i="32"/>
  <c r="K58" i="32"/>
  <c r="G58" i="32"/>
  <c r="AB57" i="32"/>
  <c r="K57" i="32"/>
  <c r="G57" i="32"/>
  <c r="AB56" i="32"/>
  <c r="K56" i="32"/>
  <c r="G56" i="32"/>
  <c r="AB55" i="32"/>
  <c r="K55" i="32"/>
  <c r="G55" i="32"/>
  <c r="AB54" i="32"/>
  <c r="K54" i="32"/>
  <c r="G54" i="32"/>
  <c r="AB53" i="32"/>
  <c r="K53" i="32"/>
  <c r="G53" i="32"/>
  <c r="AB52" i="32"/>
  <c r="K52" i="32"/>
  <c r="G52" i="32"/>
  <c r="AB51" i="32"/>
  <c r="K51" i="32"/>
  <c r="G51" i="32"/>
  <c r="AB50" i="32"/>
  <c r="K50" i="32"/>
  <c r="G50" i="32"/>
  <c r="AB49" i="32"/>
  <c r="K49" i="32"/>
  <c r="G49" i="32"/>
  <c r="AB48" i="32"/>
  <c r="K48" i="32"/>
  <c r="G48" i="32"/>
  <c r="AB47" i="32"/>
  <c r="K47" i="32"/>
  <c r="G47" i="32"/>
  <c r="AB46" i="32"/>
  <c r="K46" i="32"/>
  <c r="G46" i="32"/>
  <c r="AB45" i="32"/>
  <c r="K45" i="32"/>
  <c r="G45" i="32"/>
  <c r="AB44" i="32"/>
  <c r="K44" i="32"/>
  <c r="G44" i="32"/>
  <c r="AB43" i="32"/>
  <c r="K43" i="32"/>
  <c r="G43" i="32"/>
  <c r="AB42" i="32"/>
  <c r="K42" i="32"/>
  <c r="G42" i="32"/>
  <c r="AB41" i="32"/>
  <c r="K41" i="32"/>
  <c r="G41" i="32"/>
  <c r="AB40" i="32"/>
  <c r="K40" i="32"/>
  <c r="G40" i="32"/>
  <c r="AB39" i="32"/>
  <c r="K39" i="32"/>
  <c r="G39" i="32"/>
  <c r="AB38" i="32"/>
  <c r="K38" i="32"/>
  <c r="G38" i="32"/>
  <c r="AB37" i="32"/>
  <c r="K37" i="32"/>
  <c r="G37" i="32"/>
  <c r="AB36" i="32"/>
  <c r="K36" i="32"/>
  <c r="G36" i="32"/>
  <c r="AB35" i="32"/>
  <c r="K35" i="32"/>
  <c r="G35" i="32"/>
  <c r="AB34" i="32"/>
  <c r="K34" i="32"/>
  <c r="G34" i="32"/>
  <c r="AB33" i="32"/>
  <c r="K33" i="32"/>
  <c r="G33" i="32"/>
  <c r="AB32" i="32"/>
  <c r="K32" i="32"/>
  <c r="G32" i="32"/>
  <c r="AB31" i="32"/>
  <c r="K31" i="32"/>
  <c r="G31" i="32"/>
  <c r="AB30" i="32"/>
  <c r="K30" i="32"/>
  <c r="G30" i="32"/>
  <c r="AB29" i="32"/>
  <c r="K29" i="32"/>
  <c r="G29" i="32"/>
  <c r="AB28" i="32"/>
  <c r="K28" i="32"/>
  <c r="G28" i="32"/>
  <c r="AB27" i="32"/>
  <c r="K27" i="32"/>
  <c r="G27" i="32"/>
  <c r="AB26" i="32"/>
  <c r="K26" i="32"/>
  <c r="G26" i="32"/>
  <c r="AB25" i="32"/>
  <c r="K25" i="32"/>
  <c r="G25" i="32"/>
  <c r="AB24" i="32"/>
  <c r="K24" i="32"/>
  <c r="G24" i="32"/>
  <c r="AB23" i="32"/>
  <c r="K23" i="32"/>
  <c r="G23" i="32"/>
  <c r="AB22" i="32"/>
  <c r="K22" i="32"/>
  <c r="G22" i="32"/>
  <c r="AB21" i="32"/>
  <c r="K21" i="32"/>
  <c r="G21" i="32"/>
  <c r="AB20" i="32"/>
  <c r="K20" i="32"/>
  <c r="G20" i="32"/>
  <c r="AB19" i="32"/>
  <c r="K19" i="32"/>
  <c r="G19" i="32"/>
  <c r="AB18" i="32"/>
  <c r="K18" i="32"/>
  <c r="G18" i="32"/>
  <c r="AB17" i="32"/>
  <c r="K17" i="32"/>
  <c r="G17" i="32"/>
  <c r="AB16" i="32"/>
  <c r="K16" i="32"/>
  <c r="G16" i="32"/>
  <c r="AB15" i="32"/>
  <c r="K15" i="32"/>
  <c r="G15" i="32"/>
  <c r="AB14" i="32"/>
  <c r="K14" i="32"/>
  <c r="G14" i="32"/>
  <c r="AB13" i="32"/>
  <c r="K13" i="32"/>
  <c r="G13" i="32"/>
  <c r="AB12" i="32"/>
  <c r="K12" i="32"/>
  <c r="G12" i="32"/>
  <c r="AB11" i="32"/>
  <c r="K11" i="32"/>
  <c r="G11" i="32"/>
  <c r="AB10" i="32"/>
  <c r="K10" i="32"/>
  <c r="G10" i="32"/>
  <c r="AB9" i="32"/>
  <c r="L4" i="32" s="1"/>
  <c r="K9" i="32"/>
  <c r="G9" i="32"/>
  <c r="AB8" i="32"/>
  <c r="K8" i="32"/>
  <c r="K4" i="32" s="1"/>
  <c r="G8" i="32"/>
  <c r="P4" i="32"/>
  <c r="O4" i="32"/>
  <c r="N4" i="32"/>
  <c r="M4" i="32"/>
  <c r="J4" i="32"/>
  <c r="AB202" i="31"/>
  <c r="K202" i="31"/>
  <c r="G202" i="31"/>
  <c r="AB201" i="31"/>
  <c r="K201" i="31"/>
  <c r="G201" i="31"/>
  <c r="AB200" i="31"/>
  <c r="K200" i="31"/>
  <c r="G200" i="31"/>
  <c r="AB199" i="31"/>
  <c r="K199" i="31"/>
  <c r="G199" i="31"/>
  <c r="AB198" i="31"/>
  <c r="K198" i="31"/>
  <c r="G198" i="31"/>
  <c r="AB197" i="31"/>
  <c r="K197" i="31"/>
  <c r="G197" i="31"/>
  <c r="AB196" i="31"/>
  <c r="K196" i="31"/>
  <c r="G196" i="31"/>
  <c r="AB195" i="31"/>
  <c r="K195" i="31"/>
  <c r="G195" i="31"/>
  <c r="AB194" i="31"/>
  <c r="K194" i="31"/>
  <c r="G194" i="31"/>
  <c r="AB193" i="31"/>
  <c r="K193" i="31"/>
  <c r="G193" i="31"/>
  <c r="AB192" i="31"/>
  <c r="K192" i="31"/>
  <c r="G192" i="31"/>
  <c r="AB191" i="31"/>
  <c r="K191" i="31"/>
  <c r="G191" i="31"/>
  <c r="AB190" i="31"/>
  <c r="K190" i="31"/>
  <c r="G190" i="31"/>
  <c r="AB189" i="31"/>
  <c r="K189" i="31"/>
  <c r="G189" i="31"/>
  <c r="AB188" i="31"/>
  <c r="K188" i="31"/>
  <c r="G188" i="31"/>
  <c r="AB187" i="31"/>
  <c r="K187" i="31"/>
  <c r="G187" i="31"/>
  <c r="AB186" i="31"/>
  <c r="K186" i="31"/>
  <c r="G186" i="31"/>
  <c r="AB185" i="31"/>
  <c r="K185" i="31"/>
  <c r="G185" i="31"/>
  <c r="AB184" i="31"/>
  <c r="K184" i="31"/>
  <c r="G184" i="31"/>
  <c r="AB183" i="31"/>
  <c r="K183" i="31"/>
  <c r="G183" i="31"/>
  <c r="AB182" i="31"/>
  <c r="K182" i="31"/>
  <c r="G182" i="31"/>
  <c r="AB181" i="31"/>
  <c r="K181" i="31"/>
  <c r="G181" i="31"/>
  <c r="AB180" i="31"/>
  <c r="K180" i="31"/>
  <c r="G180" i="31"/>
  <c r="AB179" i="31"/>
  <c r="K179" i="31"/>
  <c r="G179" i="31"/>
  <c r="AB178" i="31"/>
  <c r="K178" i="31"/>
  <c r="G178" i="31"/>
  <c r="AB177" i="31"/>
  <c r="K177" i="31"/>
  <c r="G177" i="31"/>
  <c r="AB176" i="31"/>
  <c r="K176" i="31"/>
  <c r="G176" i="31"/>
  <c r="AB175" i="31"/>
  <c r="K175" i="31"/>
  <c r="G175" i="31"/>
  <c r="AB174" i="31"/>
  <c r="K174" i="31"/>
  <c r="G174" i="31"/>
  <c r="AB173" i="31"/>
  <c r="K173" i="31"/>
  <c r="G173" i="31"/>
  <c r="AB172" i="31"/>
  <c r="K172" i="31"/>
  <c r="G172" i="31"/>
  <c r="AB171" i="31"/>
  <c r="K171" i="31"/>
  <c r="G171" i="31"/>
  <c r="AB170" i="31"/>
  <c r="K170" i="31"/>
  <c r="G170" i="31"/>
  <c r="AB169" i="31"/>
  <c r="K169" i="31"/>
  <c r="G169" i="31"/>
  <c r="AB168" i="31"/>
  <c r="K168" i="31"/>
  <c r="G168" i="31"/>
  <c r="AB167" i="31"/>
  <c r="K167" i="31"/>
  <c r="G167" i="31"/>
  <c r="AB166" i="31"/>
  <c r="K166" i="31"/>
  <c r="G166" i="31"/>
  <c r="AB165" i="31"/>
  <c r="K165" i="31"/>
  <c r="G165" i="31"/>
  <c r="AB164" i="31"/>
  <c r="K164" i="31"/>
  <c r="G164" i="31"/>
  <c r="AB163" i="31"/>
  <c r="K163" i="31"/>
  <c r="G163" i="31"/>
  <c r="AB162" i="31"/>
  <c r="K162" i="31"/>
  <c r="G162" i="31"/>
  <c r="AB161" i="31"/>
  <c r="K161" i="31"/>
  <c r="G161" i="31"/>
  <c r="AB160" i="31"/>
  <c r="K160" i="31"/>
  <c r="G160" i="31"/>
  <c r="AB159" i="31"/>
  <c r="K159" i="31"/>
  <c r="G159" i="31"/>
  <c r="AB158" i="31"/>
  <c r="K158" i="31"/>
  <c r="G158" i="31"/>
  <c r="AB157" i="31"/>
  <c r="K157" i="31"/>
  <c r="G157" i="31"/>
  <c r="AB156" i="31"/>
  <c r="K156" i="31"/>
  <c r="G156" i="31"/>
  <c r="AB155" i="31"/>
  <c r="K155" i="31"/>
  <c r="G155" i="31"/>
  <c r="AB154" i="31"/>
  <c r="K154" i="31"/>
  <c r="G154" i="31"/>
  <c r="AB153" i="31"/>
  <c r="K153" i="31"/>
  <c r="G153" i="31"/>
  <c r="AB152" i="31"/>
  <c r="K152" i="31"/>
  <c r="G152" i="31"/>
  <c r="AB151" i="31"/>
  <c r="K151" i="31"/>
  <c r="G151" i="31"/>
  <c r="AB150" i="31"/>
  <c r="K150" i="31"/>
  <c r="G150" i="31"/>
  <c r="AB149" i="31"/>
  <c r="K149" i="31"/>
  <c r="G149" i="31"/>
  <c r="AB148" i="31"/>
  <c r="K148" i="31"/>
  <c r="G148" i="31"/>
  <c r="AB147" i="31"/>
  <c r="K147" i="31"/>
  <c r="G147" i="31"/>
  <c r="AB146" i="31"/>
  <c r="K146" i="31"/>
  <c r="G146" i="31"/>
  <c r="AB145" i="31"/>
  <c r="K145" i="31"/>
  <c r="G145" i="31"/>
  <c r="AB144" i="31"/>
  <c r="K144" i="31"/>
  <c r="G144" i="31"/>
  <c r="AB143" i="31"/>
  <c r="K143" i="31"/>
  <c r="G143" i="31"/>
  <c r="AB142" i="31"/>
  <c r="K142" i="31"/>
  <c r="G142" i="31"/>
  <c r="AB141" i="31"/>
  <c r="K141" i="31"/>
  <c r="G141" i="31"/>
  <c r="AB140" i="31"/>
  <c r="K140" i="31"/>
  <c r="G140" i="31"/>
  <c r="AB139" i="31"/>
  <c r="K139" i="31"/>
  <c r="G139" i="31"/>
  <c r="AB138" i="31"/>
  <c r="K138" i="31"/>
  <c r="G138" i="31"/>
  <c r="AB137" i="31"/>
  <c r="K137" i="31"/>
  <c r="G137" i="31"/>
  <c r="AB136" i="31"/>
  <c r="K136" i="31"/>
  <c r="G136" i="31"/>
  <c r="AB135" i="31"/>
  <c r="K135" i="31"/>
  <c r="G135" i="31"/>
  <c r="AB134" i="31"/>
  <c r="K134" i="31"/>
  <c r="G134" i="31"/>
  <c r="AB133" i="31"/>
  <c r="K133" i="31"/>
  <c r="G133" i="31"/>
  <c r="AB132" i="31"/>
  <c r="K132" i="31"/>
  <c r="G132" i="31"/>
  <c r="AB131" i="31"/>
  <c r="K131" i="31"/>
  <c r="G131" i="31"/>
  <c r="AB130" i="31"/>
  <c r="K130" i="31"/>
  <c r="G130" i="31"/>
  <c r="AB129" i="31"/>
  <c r="K129" i="31"/>
  <c r="G129" i="31"/>
  <c r="AB128" i="31"/>
  <c r="K128" i="31"/>
  <c r="G128" i="31"/>
  <c r="AB127" i="31"/>
  <c r="K127" i="31"/>
  <c r="G127" i="31"/>
  <c r="AB126" i="31"/>
  <c r="K126" i="31"/>
  <c r="G126" i="31"/>
  <c r="AB125" i="31"/>
  <c r="K125" i="31"/>
  <c r="G125" i="31"/>
  <c r="AB124" i="31"/>
  <c r="K124" i="31"/>
  <c r="G124" i="31"/>
  <c r="AB123" i="31"/>
  <c r="K123" i="31"/>
  <c r="G123" i="31"/>
  <c r="AB122" i="31"/>
  <c r="K122" i="31"/>
  <c r="G122" i="31"/>
  <c r="AB121" i="31"/>
  <c r="K121" i="31"/>
  <c r="G121" i="31"/>
  <c r="AB120" i="31"/>
  <c r="K120" i="31"/>
  <c r="G120" i="31"/>
  <c r="AB119" i="31"/>
  <c r="K119" i="31"/>
  <c r="G119" i="31"/>
  <c r="AB118" i="31"/>
  <c r="K118" i="31"/>
  <c r="G118" i="31"/>
  <c r="AB117" i="31"/>
  <c r="K117" i="31"/>
  <c r="G117" i="31"/>
  <c r="AB116" i="31"/>
  <c r="K116" i="31"/>
  <c r="G116" i="31"/>
  <c r="AB115" i="31"/>
  <c r="K115" i="31"/>
  <c r="G115" i="31"/>
  <c r="AB114" i="31"/>
  <c r="K114" i="31"/>
  <c r="G114" i="31"/>
  <c r="AB113" i="31"/>
  <c r="K113" i="31"/>
  <c r="G113" i="31"/>
  <c r="AB112" i="31"/>
  <c r="K112" i="31"/>
  <c r="G112" i="31"/>
  <c r="AB111" i="31"/>
  <c r="K111" i="31"/>
  <c r="G111" i="31"/>
  <c r="AB110" i="31"/>
  <c r="K110" i="31"/>
  <c r="G110" i="31"/>
  <c r="AB109" i="31"/>
  <c r="K109" i="31"/>
  <c r="G109" i="31"/>
  <c r="AB108" i="31"/>
  <c r="K108" i="31"/>
  <c r="G108" i="31"/>
  <c r="AB107" i="31"/>
  <c r="K107" i="31"/>
  <c r="G107" i="31"/>
  <c r="AB106" i="31"/>
  <c r="K106" i="31"/>
  <c r="G106" i="31"/>
  <c r="AB105" i="31"/>
  <c r="K105" i="31"/>
  <c r="G105" i="31"/>
  <c r="AB104" i="31"/>
  <c r="K104" i="31"/>
  <c r="G104" i="31"/>
  <c r="AB103" i="31"/>
  <c r="K103" i="31"/>
  <c r="G103" i="31"/>
  <c r="AB102" i="31"/>
  <c r="K102" i="31"/>
  <c r="G102" i="31"/>
  <c r="AB101" i="31"/>
  <c r="K101" i="31"/>
  <c r="G101" i="31"/>
  <c r="AB100" i="31"/>
  <c r="K100" i="31"/>
  <c r="G100" i="31"/>
  <c r="AB99" i="31"/>
  <c r="K99" i="31"/>
  <c r="G99" i="31"/>
  <c r="AB98" i="31"/>
  <c r="K98" i="31"/>
  <c r="G98" i="31"/>
  <c r="AB97" i="31"/>
  <c r="K97" i="31"/>
  <c r="G97" i="31"/>
  <c r="AB96" i="31"/>
  <c r="K96" i="31"/>
  <c r="G96" i="31"/>
  <c r="AB95" i="31"/>
  <c r="K95" i="31"/>
  <c r="G95" i="31"/>
  <c r="AB94" i="31"/>
  <c r="K94" i="31"/>
  <c r="G94" i="31"/>
  <c r="AB93" i="31"/>
  <c r="K93" i="31"/>
  <c r="G93" i="31"/>
  <c r="AB92" i="31"/>
  <c r="K92" i="31"/>
  <c r="G92" i="31"/>
  <c r="AB91" i="31"/>
  <c r="K91" i="31"/>
  <c r="G91" i="31"/>
  <c r="AB90" i="31"/>
  <c r="K90" i="31"/>
  <c r="G90" i="31"/>
  <c r="AB89" i="31"/>
  <c r="K89" i="31"/>
  <c r="G89" i="31"/>
  <c r="AB88" i="31"/>
  <c r="K88" i="31"/>
  <c r="G88" i="31"/>
  <c r="AB87" i="31"/>
  <c r="K87" i="31"/>
  <c r="G87" i="31"/>
  <c r="AB86" i="31"/>
  <c r="K86" i="31"/>
  <c r="G86" i="31"/>
  <c r="AB85" i="31"/>
  <c r="K85" i="31"/>
  <c r="G85" i="31"/>
  <c r="AB84" i="31"/>
  <c r="K84" i="31"/>
  <c r="G84" i="31"/>
  <c r="AB83" i="31"/>
  <c r="K83" i="31"/>
  <c r="G83" i="31"/>
  <c r="AB82" i="31"/>
  <c r="K82" i="31"/>
  <c r="G82" i="31"/>
  <c r="AB81" i="31"/>
  <c r="K81" i="31"/>
  <c r="G81" i="31"/>
  <c r="AB80" i="31"/>
  <c r="K80" i="31"/>
  <c r="G80" i="31"/>
  <c r="AB79" i="31"/>
  <c r="K79" i="31"/>
  <c r="G79" i="31"/>
  <c r="AB78" i="31"/>
  <c r="K78" i="31"/>
  <c r="G78" i="31"/>
  <c r="AB77" i="31"/>
  <c r="K77" i="31"/>
  <c r="G77" i="31"/>
  <c r="AB76" i="31"/>
  <c r="K76" i="31"/>
  <c r="G76" i="31"/>
  <c r="AB75" i="31"/>
  <c r="K75" i="31"/>
  <c r="G75" i="31"/>
  <c r="AB74" i="31"/>
  <c r="K74" i="31"/>
  <c r="G74" i="31"/>
  <c r="AB73" i="31"/>
  <c r="K73" i="31"/>
  <c r="G73" i="31"/>
  <c r="AB72" i="31"/>
  <c r="K72" i="31"/>
  <c r="G72" i="31"/>
  <c r="AB71" i="31"/>
  <c r="K71" i="31"/>
  <c r="G71" i="31"/>
  <c r="AB70" i="31"/>
  <c r="K70" i="31"/>
  <c r="G70" i="31"/>
  <c r="AB69" i="31"/>
  <c r="K69" i="31"/>
  <c r="G69" i="31"/>
  <c r="AB68" i="31"/>
  <c r="K68" i="31"/>
  <c r="G68" i="31"/>
  <c r="AB67" i="31"/>
  <c r="K67" i="31"/>
  <c r="G67" i="31"/>
  <c r="AB66" i="31"/>
  <c r="K66" i="31"/>
  <c r="G66" i="31"/>
  <c r="AB65" i="31"/>
  <c r="K65" i="31"/>
  <c r="G65" i="31"/>
  <c r="AB64" i="31"/>
  <c r="K64" i="31"/>
  <c r="G64" i="31"/>
  <c r="AB63" i="31"/>
  <c r="K63" i="31"/>
  <c r="G63" i="31"/>
  <c r="AB62" i="31"/>
  <c r="K62" i="31"/>
  <c r="G62" i="31"/>
  <c r="AB61" i="31"/>
  <c r="K61" i="31"/>
  <c r="G61" i="31"/>
  <c r="AB60" i="31"/>
  <c r="K60" i="31"/>
  <c r="G60" i="31"/>
  <c r="AB59" i="31"/>
  <c r="K59" i="31"/>
  <c r="G59" i="31"/>
  <c r="AB58" i="31"/>
  <c r="K58" i="31"/>
  <c r="G58" i="31"/>
  <c r="AB57" i="31"/>
  <c r="K57" i="31"/>
  <c r="G57" i="31"/>
  <c r="AB56" i="31"/>
  <c r="K56" i="31"/>
  <c r="G56" i="31"/>
  <c r="AB55" i="31"/>
  <c r="K55" i="31"/>
  <c r="G55" i="31"/>
  <c r="AB54" i="31"/>
  <c r="K54" i="31"/>
  <c r="G54" i="31"/>
  <c r="AB53" i="31"/>
  <c r="K53" i="31"/>
  <c r="G53" i="31"/>
  <c r="AB52" i="31"/>
  <c r="K52" i="31"/>
  <c r="G52" i="31"/>
  <c r="AB51" i="31"/>
  <c r="K51" i="31"/>
  <c r="G51" i="31"/>
  <c r="AB50" i="31"/>
  <c r="K50" i="31"/>
  <c r="G50" i="31"/>
  <c r="AB49" i="31"/>
  <c r="K49" i="31"/>
  <c r="G49" i="31"/>
  <c r="AB48" i="31"/>
  <c r="K48" i="31"/>
  <c r="G48" i="31"/>
  <c r="AB47" i="31"/>
  <c r="K47" i="31"/>
  <c r="G47" i="31"/>
  <c r="AB46" i="31"/>
  <c r="K46" i="31"/>
  <c r="G46" i="31"/>
  <c r="AB45" i="31"/>
  <c r="K45" i="31"/>
  <c r="G45" i="31"/>
  <c r="AB44" i="31"/>
  <c r="K44" i="31"/>
  <c r="G44" i="31"/>
  <c r="AB43" i="31"/>
  <c r="K43" i="31"/>
  <c r="G43" i="31"/>
  <c r="AB42" i="31"/>
  <c r="K42" i="31"/>
  <c r="G42" i="31"/>
  <c r="AB41" i="31"/>
  <c r="K41" i="31"/>
  <c r="G41" i="31"/>
  <c r="AB40" i="31"/>
  <c r="K40" i="31"/>
  <c r="G40" i="31"/>
  <c r="AB39" i="31"/>
  <c r="K39" i="31"/>
  <c r="G39" i="31"/>
  <c r="AB38" i="31"/>
  <c r="K38" i="31"/>
  <c r="G38" i="31"/>
  <c r="AB37" i="31"/>
  <c r="K37" i="31"/>
  <c r="G37" i="31"/>
  <c r="AB36" i="31"/>
  <c r="K36" i="31"/>
  <c r="G36" i="31"/>
  <c r="AB35" i="31"/>
  <c r="K35" i="31"/>
  <c r="G35" i="31"/>
  <c r="AB34" i="31"/>
  <c r="K34" i="31"/>
  <c r="G34" i="31"/>
  <c r="AB33" i="31"/>
  <c r="K33" i="31"/>
  <c r="G33" i="31"/>
  <c r="AB32" i="31"/>
  <c r="K32" i="31"/>
  <c r="G32" i="31"/>
  <c r="AB31" i="31"/>
  <c r="K31" i="31"/>
  <c r="G31" i="31"/>
  <c r="AB30" i="31"/>
  <c r="K30" i="31"/>
  <c r="G30" i="31"/>
  <c r="AB29" i="31"/>
  <c r="K29" i="31"/>
  <c r="G29" i="31"/>
  <c r="AB28" i="31"/>
  <c r="K28" i="31"/>
  <c r="G28" i="31"/>
  <c r="AB27" i="31"/>
  <c r="K27" i="31"/>
  <c r="G27" i="31"/>
  <c r="AB26" i="31"/>
  <c r="K26" i="31"/>
  <c r="G26" i="31"/>
  <c r="AB25" i="31"/>
  <c r="K25" i="31"/>
  <c r="G25" i="31"/>
  <c r="AB24" i="31"/>
  <c r="K24" i="31"/>
  <c r="G24" i="31"/>
  <c r="AB23" i="31"/>
  <c r="K23" i="31"/>
  <c r="G23" i="31"/>
  <c r="AB22" i="31"/>
  <c r="K22" i="31"/>
  <c r="G22" i="31"/>
  <c r="AB21" i="31"/>
  <c r="K21" i="31"/>
  <c r="G21" i="31"/>
  <c r="AB20" i="31"/>
  <c r="K20" i="31"/>
  <c r="G20" i="31"/>
  <c r="AB19" i="31"/>
  <c r="K19" i="31"/>
  <c r="G19" i="31"/>
  <c r="AB18" i="31"/>
  <c r="K18" i="31"/>
  <c r="G18" i="31"/>
  <c r="AB17" i="31"/>
  <c r="K17" i="31"/>
  <c r="G17" i="31"/>
  <c r="AB16" i="31"/>
  <c r="K16" i="31"/>
  <c r="G16" i="31"/>
  <c r="AB15" i="31"/>
  <c r="K15" i="31"/>
  <c r="G15" i="31"/>
  <c r="AB14" i="31"/>
  <c r="K14" i="31"/>
  <c r="G14" i="31"/>
  <c r="AB13" i="31"/>
  <c r="L4" i="31" s="1"/>
  <c r="K13" i="31"/>
  <c r="G13" i="31"/>
  <c r="AB12" i="31"/>
  <c r="K12" i="31"/>
  <c r="G12" i="31"/>
  <c r="AB11" i="31"/>
  <c r="K11" i="31"/>
  <c r="G11" i="31"/>
  <c r="J4" i="31" s="1"/>
  <c r="AB10" i="31"/>
  <c r="K10" i="31"/>
  <c r="G10" i="31"/>
  <c r="AB9" i="31"/>
  <c r="K9" i="31"/>
  <c r="G9" i="31"/>
  <c r="AB8" i="31"/>
  <c r="K8" i="31"/>
  <c r="K4" i="31" s="1"/>
  <c r="G8" i="31"/>
  <c r="P4" i="31"/>
  <c r="O4" i="31"/>
  <c r="N4" i="31"/>
  <c r="M4" i="31"/>
  <c r="AB202" i="30"/>
  <c r="K202" i="30"/>
  <c r="G202" i="30"/>
  <c r="AB201" i="30"/>
  <c r="K201" i="30"/>
  <c r="G201" i="30"/>
  <c r="AB200" i="30"/>
  <c r="K200" i="30"/>
  <c r="G200" i="30"/>
  <c r="AB199" i="30"/>
  <c r="K199" i="30"/>
  <c r="G199" i="30"/>
  <c r="AB198" i="30"/>
  <c r="K198" i="30"/>
  <c r="G198" i="30"/>
  <c r="AB197" i="30"/>
  <c r="K197" i="30"/>
  <c r="G197" i="30"/>
  <c r="AB196" i="30"/>
  <c r="K196" i="30"/>
  <c r="G196" i="30"/>
  <c r="AB195" i="30"/>
  <c r="K195" i="30"/>
  <c r="G195" i="30"/>
  <c r="AB194" i="30"/>
  <c r="K194" i="30"/>
  <c r="G194" i="30"/>
  <c r="AB193" i="30"/>
  <c r="K193" i="30"/>
  <c r="G193" i="30"/>
  <c r="AB192" i="30"/>
  <c r="K192" i="30"/>
  <c r="G192" i="30"/>
  <c r="AB191" i="30"/>
  <c r="K191" i="30"/>
  <c r="G191" i="30"/>
  <c r="AB190" i="30"/>
  <c r="K190" i="30"/>
  <c r="G190" i="30"/>
  <c r="AB189" i="30"/>
  <c r="K189" i="30"/>
  <c r="G189" i="30"/>
  <c r="AB188" i="30"/>
  <c r="K188" i="30"/>
  <c r="G188" i="30"/>
  <c r="AB187" i="30"/>
  <c r="K187" i="30"/>
  <c r="G187" i="30"/>
  <c r="J4" i="30" s="1"/>
  <c r="AB186" i="30"/>
  <c r="K186" i="30"/>
  <c r="G186" i="30"/>
  <c r="AB185" i="30"/>
  <c r="K185" i="30"/>
  <c r="G185" i="30"/>
  <c r="AB184" i="30"/>
  <c r="K184" i="30"/>
  <c r="G184" i="30"/>
  <c r="AB183" i="30"/>
  <c r="K183" i="30"/>
  <c r="G183" i="30"/>
  <c r="AB182" i="30"/>
  <c r="K182" i="30"/>
  <c r="G182" i="30"/>
  <c r="AB181" i="30"/>
  <c r="K181" i="30"/>
  <c r="G181" i="30"/>
  <c r="AB180" i="30"/>
  <c r="K180" i="30"/>
  <c r="G180" i="30"/>
  <c r="AB179" i="30"/>
  <c r="K179" i="30"/>
  <c r="G179" i="30"/>
  <c r="AB178" i="30"/>
  <c r="K178" i="30"/>
  <c r="G178" i="30"/>
  <c r="AB177" i="30"/>
  <c r="K177" i="30"/>
  <c r="G177" i="30"/>
  <c r="AB176" i="30"/>
  <c r="K176" i="30"/>
  <c r="G176" i="30"/>
  <c r="AB175" i="30"/>
  <c r="K175" i="30"/>
  <c r="G175" i="30"/>
  <c r="AB174" i="30"/>
  <c r="K174" i="30"/>
  <c r="G174" i="30"/>
  <c r="AB173" i="30"/>
  <c r="K173" i="30"/>
  <c r="G173" i="30"/>
  <c r="AB172" i="30"/>
  <c r="K172" i="30"/>
  <c r="G172" i="30"/>
  <c r="AB171" i="30"/>
  <c r="K171" i="30"/>
  <c r="G171" i="30"/>
  <c r="AB170" i="30"/>
  <c r="K170" i="30"/>
  <c r="G170" i="30"/>
  <c r="AB169" i="30"/>
  <c r="K169" i="30"/>
  <c r="G169" i="30"/>
  <c r="AB168" i="30"/>
  <c r="K168" i="30"/>
  <c r="G168" i="30"/>
  <c r="AB167" i="30"/>
  <c r="K167" i="30"/>
  <c r="G167" i="30"/>
  <c r="AB166" i="30"/>
  <c r="K166" i="30"/>
  <c r="G166" i="30"/>
  <c r="AB165" i="30"/>
  <c r="K165" i="30"/>
  <c r="G165" i="30"/>
  <c r="AB164" i="30"/>
  <c r="K164" i="30"/>
  <c r="G164" i="30"/>
  <c r="AB163" i="30"/>
  <c r="K163" i="30"/>
  <c r="G163" i="30"/>
  <c r="AB162" i="30"/>
  <c r="K162" i="30"/>
  <c r="G162" i="30"/>
  <c r="AB161" i="30"/>
  <c r="K161" i="30"/>
  <c r="G161" i="30"/>
  <c r="AB160" i="30"/>
  <c r="K160" i="30"/>
  <c r="G160" i="30"/>
  <c r="AB159" i="30"/>
  <c r="K159" i="30"/>
  <c r="G159" i="30"/>
  <c r="AB158" i="30"/>
  <c r="K158" i="30"/>
  <c r="G158" i="30"/>
  <c r="AB157" i="30"/>
  <c r="K157" i="30"/>
  <c r="G157" i="30"/>
  <c r="AB156" i="30"/>
  <c r="K156" i="30"/>
  <c r="G156" i="30"/>
  <c r="AB155" i="30"/>
  <c r="K155" i="30"/>
  <c r="G155" i="30"/>
  <c r="AB154" i="30"/>
  <c r="K154" i="30"/>
  <c r="G154" i="30"/>
  <c r="AB153" i="30"/>
  <c r="K153" i="30"/>
  <c r="G153" i="30"/>
  <c r="AB152" i="30"/>
  <c r="K152" i="30"/>
  <c r="G152" i="30"/>
  <c r="AB151" i="30"/>
  <c r="K151" i="30"/>
  <c r="G151" i="30"/>
  <c r="AB150" i="30"/>
  <c r="K150" i="30"/>
  <c r="G150" i="30"/>
  <c r="AB149" i="30"/>
  <c r="K149" i="30"/>
  <c r="G149" i="30"/>
  <c r="AB148" i="30"/>
  <c r="K148" i="30"/>
  <c r="G148" i="30"/>
  <c r="AB147" i="30"/>
  <c r="K147" i="30"/>
  <c r="G147" i="30"/>
  <c r="AB146" i="30"/>
  <c r="K146" i="30"/>
  <c r="G146" i="30"/>
  <c r="AB145" i="30"/>
  <c r="K145" i="30"/>
  <c r="G145" i="30"/>
  <c r="AB144" i="30"/>
  <c r="K144" i="30"/>
  <c r="G144" i="30"/>
  <c r="AB143" i="30"/>
  <c r="K143" i="30"/>
  <c r="G143" i="30"/>
  <c r="AB142" i="30"/>
  <c r="K142" i="30"/>
  <c r="G142" i="30"/>
  <c r="AB141" i="30"/>
  <c r="K141" i="30"/>
  <c r="G141" i="30"/>
  <c r="AB140" i="30"/>
  <c r="K140" i="30"/>
  <c r="G140" i="30"/>
  <c r="AB139" i="30"/>
  <c r="K139" i="30"/>
  <c r="G139" i="30"/>
  <c r="AB138" i="30"/>
  <c r="K138" i="30"/>
  <c r="G138" i="30"/>
  <c r="AB137" i="30"/>
  <c r="K137" i="30"/>
  <c r="G137" i="30"/>
  <c r="AB136" i="30"/>
  <c r="K136" i="30"/>
  <c r="G136" i="30"/>
  <c r="AB135" i="30"/>
  <c r="K135" i="30"/>
  <c r="G135" i="30"/>
  <c r="AB134" i="30"/>
  <c r="K134" i="30"/>
  <c r="G134" i="30"/>
  <c r="AB133" i="30"/>
  <c r="K133" i="30"/>
  <c r="G133" i="30"/>
  <c r="AB132" i="30"/>
  <c r="K132" i="30"/>
  <c r="G132" i="30"/>
  <c r="AB131" i="30"/>
  <c r="K131" i="30"/>
  <c r="G131" i="30"/>
  <c r="AB130" i="30"/>
  <c r="K130" i="30"/>
  <c r="G130" i="30"/>
  <c r="AB129" i="30"/>
  <c r="K129" i="30"/>
  <c r="G129" i="30"/>
  <c r="AB128" i="30"/>
  <c r="K128" i="30"/>
  <c r="G128" i="30"/>
  <c r="AB127" i="30"/>
  <c r="K127" i="30"/>
  <c r="G127" i="30"/>
  <c r="AB126" i="30"/>
  <c r="K126" i="30"/>
  <c r="G126" i="30"/>
  <c r="AB125" i="30"/>
  <c r="K125" i="30"/>
  <c r="G125" i="30"/>
  <c r="AB124" i="30"/>
  <c r="K124" i="30"/>
  <c r="G124" i="30"/>
  <c r="AB123" i="30"/>
  <c r="K123" i="30"/>
  <c r="G123" i="30"/>
  <c r="AB122" i="30"/>
  <c r="K122" i="30"/>
  <c r="G122" i="30"/>
  <c r="AB121" i="30"/>
  <c r="K121" i="30"/>
  <c r="G121" i="30"/>
  <c r="AB120" i="30"/>
  <c r="K120" i="30"/>
  <c r="G120" i="30"/>
  <c r="AB119" i="30"/>
  <c r="K119" i="30"/>
  <c r="G119" i="30"/>
  <c r="AB118" i="30"/>
  <c r="K118" i="30"/>
  <c r="G118" i="30"/>
  <c r="AB117" i="30"/>
  <c r="K117" i="30"/>
  <c r="G117" i="30"/>
  <c r="AB116" i="30"/>
  <c r="K116" i="30"/>
  <c r="G116" i="30"/>
  <c r="AB115" i="30"/>
  <c r="K115" i="30"/>
  <c r="G115" i="30"/>
  <c r="AB114" i="30"/>
  <c r="K114" i="30"/>
  <c r="G114" i="30"/>
  <c r="AB113" i="30"/>
  <c r="K113" i="30"/>
  <c r="G113" i="30"/>
  <c r="AB112" i="30"/>
  <c r="K112" i="30"/>
  <c r="G112" i="30"/>
  <c r="AB111" i="30"/>
  <c r="K111" i="30"/>
  <c r="G111" i="30"/>
  <c r="AB110" i="30"/>
  <c r="K110" i="30"/>
  <c r="G110" i="30"/>
  <c r="AB109" i="30"/>
  <c r="K109" i="30"/>
  <c r="G109" i="30"/>
  <c r="AB108" i="30"/>
  <c r="K108" i="30"/>
  <c r="G108" i="30"/>
  <c r="AB107" i="30"/>
  <c r="K107" i="30"/>
  <c r="G107" i="30"/>
  <c r="AB106" i="30"/>
  <c r="K106" i="30"/>
  <c r="G106" i="30"/>
  <c r="AB105" i="30"/>
  <c r="K105" i="30"/>
  <c r="G105" i="30"/>
  <c r="AB104" i="30"/>
  <c r="K104" i="30"/>
  <c r="G104" i="30"/>
  <c r="AB103" i="30"/>
  <c r="K103" i="30"/>
  <c r="G103" i="30"/>
  <c r="AB102" i="30"/>
  <c r="K102" i="30"/>
  <c r="G102" i="30"/>
  <c r="AB101" i="30"/>
  <c r="K101" i="30"/>
  <c r="G101" i="30"/>
  <c r="AB100" i="30"/>
  <c r="K100" i="30"/>
  <c r="G100" i="30"/>
  <c r="AB99" i="30"/>
  <c r="K99" i="30"/>
  <c r="G99" i="30"/>
  <c r="AB98" i="30"/>
  <c r="K98" i="30"/>
  <c r="G98" i="30"/>
  <c r="AB97" i="30"/>
  <c r="K97" i="30"/>
  <c r="G97" i="30"/>
  <c r="AB96" i="30"/>
  <c r="K96" i="30"/>
  <c r="G96" i="30"/>
  <c r="AB95" i="30"/>
  <c r="K95" i="30"/>
  <c r="G95" i="30"/>
  <c r="AB94" i="30"/>
  <c r="K94" i="30"/>
  <c r="G94" i="30"/>
  <c r="AB93" i="30"/>
  <c r="K93" i="30"/>
  <c r="G93" i="30"/>
  <c r="AB92" i="30"/>
  <c r="K92" i="30"/>
  <c r="G92" i="30"/>
  <c r="AB91" i="30"/>
  <c r="K91" i="30"/>
  <c r="G91" i="30"/>
  <c r="AB90" i="30"/>
  <c r="K90" i="30"/>
  <c r="G90" i="30"/>
  <c r="AB89" i="30"/>
  <c r="K89" i="30"/>
  <c r="G89" i="30"/>
  <c r="AB88" i="30"/>
  <c r="K88" i="30"/>
  <c r="G88" i="30"/>
  <c r="AB87" i="30"/>
  <c r="K87" i="30"/>
  <c r="G87" i="30"/>
  <c r="AB86" i="30"/>
  <c r="K86" i="30"/>
  <c r="G86" i="30"/>
  <c r="AB85" i="30"/>
  <c r="K85" i="30"/>
  <c r="G85" i="30"/>
  <c r="AB84" i="30"/>
  <c r="K84" i="30"/>
  <c r="G84" i="30"/>
  <c r="AB83" i="30"/>
  <c r="K83" i="30"/>
  <c r="G83" i="30"/>
  <c r="AB82" i="30"/>
  <c r="K82" i="30"/>
  <c r="G82" i="30"/>
  <c r="AB81" i="30"/>
  <c r="K81" i="30"/>
  <c r="G81" i="30"/>
  <c r="AB80" i="30"/>
  <c r="K80" i="30"/>
  <c r="G80" i="30"/>
  <c r="AB79" i="30"/>
  <c r="K79" i="30"/>
  <c r="G79" i="30"/>
  <c r="AB78" i="30"/>
  <c r="K78" i="30"/>
  <c r="G78" i="30"/>
  <c r="AB77" i="30"/>
  <c r="K77" i="30"/>
  <c r="G77" i="30"/>
  <c r="AB76" i="30"/>
  <c r="K76" i="30"/>
  <c r="G76" i="30"/>
  <c r="AB75" i="30"/>
  <c r="K75" i="30"/>
  <c r="G75" i="30"/>
  <c r="AB74" i="30"/>
  <c r="K74" i="30"/>
  <c r="G74" i="30"/>
  <c r="AB73" i="30"/>
  <c r="K73" i="30"/>
  <c r="G73" i="30"/>
  <c r="AB72" i="30"/>
  <c r="K72" i="30"/>
  <c r="G72" i="30"/>
  <c r="AB71" i="30"/>
  <c r="K71" i="30"/>
  <c r="G71" i="30"/>
  <c r="AB70" i="30"/>
  <c r="K70" i="30"/>
  <c r="G70" i="30"/>
  <c r="AB69" i="30"/>
  <c r="K69" i="30"/>
  <c r="G69" i="30"/>
  <c r="AB68" i="30"/>
  <c r="K68" i="30"/>
  <c r="G68" i="30"/>
  <c r="AB67" i="30"/>
  <c r="K67" i="30"/>
  <c r="G67" i="30"/>
  <c r="AB66" i="30"/>
  <c r="K66" i="30"/>
  <c r="G66" i="30"/>
  <c r="AB65" i="30"/>
  <c r="K65" i="30"/>
  <c r="G65" i="30"/>
  <c r="AB64" i="30"/>
  <c r="K64" i="30"/>
  <c r="G64" i="30"/>
  <c r="AB63" i="30"/>
  <c r="K63" i="30"/>
  <c r="G63" i="30"/>
  <c r="AB62" i="30"/>
  <c r="K62" i="30"/>
  <c r="G62" i="30"/>
  <c r="AB61" i="30"/>
  <c r="K61" i="30"/>
  <c r="G61" i="30"/>
  <c r="AB60" i="30"/>
  <c r="K60" i="30"/>
  <c r="G60" i="30"/>
  <c r="AB59" i="30"/>
  <c r="K59" i="30"/>
  <c r="G59" i="30"/>
  <c r="AB58" i="30"/>
  <c r="K58" i="30"/>
  <c r="G58" i="30"/>
  <c r="AB57" i="30"/>
  <c r="K57" i="30"/>
  <c r="G57" i="30"/>
  <c r="AB56" i="30"/>
  <c r="K56" i="30"/>
  <c r="G56" i="30"/>
  <c r="AB55" i="30"/>
  <c r="K55" i="30"/>
  <c r="G55" i="30"/>
  <c r="AB54" i="30"/>
  <c r="K54" i="30"/>
  <c r="G54" i="30"/>
  <c r="AB53" i="30"/>
  <c r="K53" i="30"/>
  <c r="G53" i="30"/>
  <c r="AB52" i="30"/>
  <c r="K52" i="30"/>
  <c r="G52" i="30"/>
  <c r="AB51" i="30"/>
  <c r="K51" i="30"/>
  <c r="G51" i="30"/>
  <c r="AB50" i="30"/>
  <c r="K50" i="30"/>
  <c r="G50" i="30"/>
  <c r="AB49" i="30"/>
  <c r="K49" i="30"/>
  <c r="G49" i="30"/>
  <c r="AB48" i="30"/>
  <c r="K48" i="30"/>
  <c r="G48" i="30"/>
  <c r="AB47" i="30"/>
  <c r="K47" i="30"/>
  <c r="G47" i="30"/>
  <c r="AB46" i="30"/>
  <c r="K46" i="30"/>
  <c r="G46" i="30"/>
  <c r="AB45" i="30"/>
  <c r="K45" i="30"/>
  <c r="G45" i="30"/>
  <c r="AB44" i="30"/>
  <c r="K44" i="30"/>
  <c r="G44" i="30"/>
  <c r="AB43" i="30"/>
  <c r="K43" i="30"/>
  <c r="G43" i="30"/>
  <c r="AB42" i="30"/>
  <c r="K42" i="30"/>
  <c r="G42" i="30"/>
  <c r="AB41" i="30"/>
  <c r="K41" i="30"/>
  <c r="G41" i="30"/>
  <c r="AB40" i="30"/>
  <c r="K40" i="30"/>
  <c r="G40" i="30"/>
  <c r="AB39" i="30"/>
  <c r="K39" i="30"/>
  <c r="G39" i="30"/>
  <c r="AB38" i="30"/>
  <c r="K38" i="30"/>
  <c r="G38" i="30"/>
  <c r="AB37" i="30"/>
  <c r="K37" i="30"/>
  <c r="G37" i="30"/>
  <c r="AB36" i="30"/>
  <c r="K36" i="30"/>
  <c r="G36" i="30"/>
  <c r="AB35" i="30"/>
  <c r="K35" i="30"/>
  <c r="G35" i="30"/>
  <c r="AB34" i="30"/>
  <c r="K34" i="30"/>
  <c r="G34" i="30"/>
  <c r="AB33" i="30"/>
  <c r="K33" i="30"/>
  <c r="G33" i="30"/>
  <c r="AB32" i="30"/>
  <c r="K32" i="30"/>
  <c r="G32" i="30"/>
  <c r="AB31" i="30"/>
  <c r="K31" i="30"/>
  <c r="G31" i="30"/>
  <c r="AB30" i="30"/>
  <c r="K30" i="30"/>
  <c r="G30" i="30"/>
  <c r="AB29" i="30"/>
  <c r="K29" i="30"/>
  <c r="G29" i="30"/>
  <c r="AB28" i="30"/>
  <c r="K28" i="30"/>
  <c r="G28" i="30"/>
  <c r="AB27" i="30"/>
  <c r="K27" i="30"/>
  <c r="G27" i="30"/>
  <c r="AB26" i="30"/>
  <c r="K26" i="30"/>
  <c r="G26" i="30"/>
  <c r="AB25" i="30"/>
  <c r="K25" i="30"/>
  <c r="G25" i="30"/>
  <c r="AB24" i="30"/>
  <c r="K24" i="30"/>
  <c r="G24" i="30"/>
  <c r="AB23" i="30"/>
  <c r="K23" i="30"/>
  <c r="G23" i="30"/>
  <c r="AB22" i="30"/>
  <c r="K22" i="30"/>
  <c r="G22" i="30"/>
  <c r="AB21" i="30"/>
  <c r="K21" i="30"/>
  <c r="G21" i="30"/>
  <c r="AB20" i="30"/>
  <c r="K20" i="30"/>
  <c r="G20" i="30"/>
  <c r="AB19" i="30"/>
  <c r="K19" i="30"/>
  <c r="G19" i="30"/>
  <c r="AB18" i="30"/>
  <c r="K18" i="30"/>
  <c r="G18" i="30"/>
  <c r="AB17" i="30"/>
  <c r="K17" i="30"/>
  <c r="G17" i="30"/>
  <c r="AB16" i="30"/>
  <c r="K16" i="30"/>
  <c r="G16" i="30"/>
  <c r="AB15" i="30"/>
  <c r="K15" i="30"/>
  <c r="G15" i="30"/>
  <c r="AB14" i="30"/>
  <c r="K14" i="30"/>
  <c r="G14" i="30"/>
  <c r="AB13" i="30"/>
  <c r="K13" i="30"/>
  <c r="G13" i="30"/>
  <c r="AB12" i="30"/>
  <c r="K12" i="30"/>
  <c r="G12" i="30"/>
  <c r="AB11" i="30"/>
  <c r="K11" i="30"/>
  <c r="G11" i="30"/>
  <c r="AB10" i="30"/>
  <c r="K10" i="30"/>
  <c r="G10" i="30"/>
  <c r="AB9" i="30"/>
  <c r="K9" i="30"/>
  <c r="G9" i="30"/>
  <c r="AB8" i="30"/>
  <c r="L4" i="30" s="1"/>
  <c r="K8" i="30"/>
  <c r="K4" i="30" s="1"/>
  <c r="G8" i="30"/>
  <c r="P4" i="30"/>
  <c r="O4" i="30"/>
  <c r="N4" i="30"/>
  <c r="M4" i="30"/>
  <c r="AB202" i="29"/>
  <c r="K202" i="29"/>
  <c r="G202" i="29"/>
  <c r="AB201" i="29"/>
  <c r="K201" i="29"/>
  <c r="G201" i="29"/>
  <c r="AB200" i="29"/>
  <c r="K200" i="29"/>
  <c r="G200" i="29"/>
  <c r="AB199" i="29"/>
  <c r="K199" i="29"/>
  <c r="G199" i="29"/>
  <c r="AB198" i="29"/>
  <c r="K198" i="29"/>
  <c r="G198" i="29"/>
  <c r="AB197" i="29"/>
  <c r="K197" i="29"/>
  <c r="G197" i="29"/>
  <c r="AB196" i="29"/>
  <c r="K196" i="29"/>
  <c r="G196" i="29"/>
  <c r="AB195" i="29"/>
  <c r="K195" i="29"/>
  <c r="G195" i="29"/>
  <c r="AB194" i="29"/>
  <c r="K194" i="29"/>
  <c r="G194" i="29"/>
  <c r="AB193" i="29"/>
  <c r="K193" i="29"/>
  <c r="G193" i="29"/>
  <c r="AB192" i="29"/>
  <c r="K192" i="29"/>
  <c r="G192" i="29"/>
  <c r="AB191" i="29"/>
  <c r="K191" i="29"/>
  <c r="G191" i="29"/>
  <c r="AB190" i="29"/>
  <c r="K190" i="29"/>
  <c r="G190" i="29"/>
  <c r="AB189" i="29"/>
  <c r="K189" i="29"/>
  <c r="G189" i="29"/>
  <c r="AB188" i="29"/>
  <c r="K188" i="29"/>
  <c r="G188" i="29"/>
  <c r="AB187" i="29"/>
  <c r="K187" i="29"/>
  <c r="G187" i="29"/>
  <c r="AB186" i="29"/>
  <c r="K186" i="29"/>
  <c r="G186" i="29"/>
  <c r="AB185" i="29"/>
  <c r="K185" i="29"/>
  <c r="G185" i="29"/>
  <c r="AB184" i="29"/>
  <c r="K184" i="29"/>
  <c r="G184" i="29"/>
  <c r="AB183" i="29"/>
  <c r="K183" i="29"/>
  <c r="G183" i="29"/>
  <c r="AB182" i="29"/>
  <c r="K182" i="29"/>
  <c r="G182" i="29"/>
  <c r="AB181" i="29"/>
  <c r="K181" i="29"/>
  <c r="G181" i="29"/>
  <c r="AB180" i="29"/>
  <c r="K180" i="29"/>
  <c r="G180" i="29"/>
  <c r="AB179" i="29"/>
  <c r="K179" i="29"/>
  <c r="G179" i="29"/>
  <c r="AB178" i="29"/>
  <c r="K178" i="29"/>
  <c r="G178" i="29"/>
  <c r="AB177" i="29"/>
  <c r="K177" i="29"/>
  <c r="G177" i="29"/>
  <c r="AB176" i="29"/>
  <c r="K176" i="29"/>
  <c r="G176" i="29"/>
  <c r="AB175" i="29"/>
  <c r="K175" i="29"/>
  <c r="G175" i="29"/>
  <c r="AB174" i="29"/>
  <c r="K174" i="29"/>
  <c r="G174" i="29"/>
  <c r="AB173" i="29"/>
  <c r="K173" i="29"/>
  <c r="G173" i="29"/>
  <c r="AB172" i="29"/>
  <c r="K172" i="29"/>
  <c r="G172" i="29"/>
  <c r="AB171" i="29"/>
  <c r="K171" i="29"/>
  <c r="G171" i="29"/>
  <c r="AB170" i="29"/>
  <c r="K170" i="29"/>
  <c r="G170" i="29"/>
  <c r="AB169" i="29"/>
  <c r="K169" i="29"/>
  <c r="G169" i="29"/>
  <c r="AB168" i="29"/>
  <c r="K168" i="29"/>
  <c r="G168" i="29"/>
  <c r="AB167" i="29"/>
  <c r="K167" i="29"/>
  <c r="G167" i="29"/>
  <c r="AB166" i="29"/>
  <c r="K166" i="29"/>
  <c r="G166" i="29"/>
  <c r="AB165" i="29"/>
  <c r="K165" i="29"/>
  <c r="G165" i="29"/>
  <c r="AB164" i="29"/>
  <c r="K164" i="29"/>
  <c r="G164" i="29"/>
  <c r="AB163" i="29"/>
  <c r="K163" i="29"/>
  <c r="G163" i="29"/>
  <c r="AB162" i="29"/>
  <c r="K162" i="29"/>
  <c r="G162" i="29"/>
  <c r="AB161" i="29"/>
  <c r="K161" i="29"/>
  <c r="G161" i="29"/>
  <c r="AB160" i="29"/>
  <c r="K160" i="29"/>
  <c r="G160" i="29"/>
  <c r="AB159" i="29"/>
  <c r="K159" i="29"/>
  <c r="G159" i="29"/>
  <c r="AB158" i="29"/>
  <c r="K158" i="29"/>
  <c r="G158" i="29"/>
  <c r="AB157" i="29"/>
  <c r="K157" i="29"/>
  <c r="G157" i="29"/>
  <c r="AB156" i="29"/>
  <c r="K156" i="29"/>
  <c r="G156" i="29"/>
  <c r="AB155" i="29"/>
  <c r="K155" i="29"/>
  <c r="G155" i="29"/>
  <c r="AB154" i="29"/>
  <c r="K154" i="29"/>
  <c r="G154" i="29"/>
  <c r="AB153" i="29"/>
  <c r="K153" i="29"/>
  <c r="G153" i="29"/>
  <c r="AB152" i="29"/>
  <c r="K152" i="29"/>
  <c r="G152" i="29"/>
  <c r="AB151" i="29"/>
  <c r="K151" i="29"/>
  <c r="G151" i="29"/>
  <c r="AB150" i="29"/>
  <c r="K150" i="29"/>
  <c r="G150" i="29"/>
  <c r="AB149" i="29"/>
  <c r="K149" i="29"/>
  <c r="G149" i="29"/>
  <c r="AB148" i="29"/>
  <c r="K148" i="29"/>
  <c r="G148" i="29"/>
  <c r="AB147" i="29"/>
  <c r="K147" i="29"/>
  <c r="G147" i="29"/>
  <c r="AB146" i="29"/>
  <c r="K146" i="29"/>
  <c r="G146" i="29"/>
  <c r="AB145" i="29"/>
  <c r="K145" i="29"/>
  <c r="G145" i="29"/>
  <c r="AB144" i="29"/>
  <c r="K144" i="29"/>
  <c r="G144" i="29"/>
  <c r="AB143" i="29"/>
  <c r="K143" i="29"/>
  <c r="G143" i="29"/>
  <c r="AB142" i="29"/>
  <c r="K142" i="29"/>
  <c r="G142" i="29"/>
  <c r="AB141" i="29"/>
  <c r="K141" i="29"/>
  <c r="G141" i="29"/>
  <c r="AB140" i="29"/>
  <c r="K140" i="29"/>
  <c r="G140" i="29"/>
  <c r="AB139" i="29"/>
  <c r="K139" i="29"/>
  <c r="G139" i="29"/>
  <c r="AB138" i="29"/>
  <c r="K138" i="29"/>
  <c r="G138" i="29"/>
  <c r="AB137" i="29"/>
  <c r="K137" i="29"/>
  <c r="G137" i="29"/>
  <c r="AB136" i="29"/>
  <c r="K136" i="29"/>
  <c r="G136" i="29"/>
  <c r="AB135" i="29"/>
  <c r="K135" i="29"/>
  <c r="G135" i="29"/>
  <c r="AB134" i="29"/>
  <c r="K134" i="29"/>
  <c r="G134" i="29"/>
  <c r="AB133" i="29"/>
  <c r="K133" i="29"/>
  <c r="G133" i="29"/>
  <c r="AB132" i="29"/>
  <c r="K132" i="29"/>
  <c r="G132" i="29"/>
  <c r="AB131" i="29"/>
  <c r="K131" i="29"/>
  <c r="G131" i="29"/>
  <c r="AB130" i="29"/>
  <c r="K130" i="29"/>
  <c r="G130" i="29"/>
  <c r="AB129" i="29"/>
  <c r="K129" i="29"/>
  <c r="G129" i="29"/>
  <c r="AB128" i="29"/>
  <c r="K128" i="29"/>
  <c r="G128" i="29"/>
  <c r="AB127" i="29"/>
  <c r="K127" i="29"/>
  <c r="G127" i="29"/>
  <c r="AB126" i="29"/>
  <c r="K126" i="29"/>
  <c r="G126" i="29"/>
  <c r="AB125" i="29"/>
  <c r="K125" i="29"/>
  <c r="G125" i="29"/>
  <c r="AB124" i="29"/>
  <c r="K124" i="29"/>
  <c r="G124" i="29"/>
  <c r="AB123" i="29"/>
  <c r="K123" i="29"/>
  <c r="G123" i="29"/>
  <c r="AB122" i="29"/>
  <c r="K122" i="29"/>
  <c r="G122" i="29"/>
  <c r="AB121" i="29"/>
  <c r="K121" i="29"/>
  <c r="G121" i="29"/>
  <c r="AB120" i="29"/>
  <c r="K120" i="29"/>
  <c r="G120" i="29"/>
  <c r="AB119" i="29"/>
  <c r="K119" i="29"/>
  <c r="G119" i="29"/>
  <c r="AB118" i="29"/>
  <c r="K118" i="29"/>
  <c r="G118" i="29"/>
  <c r="AB117" i="29"/>
  <c r="K117" i="29"/>
  <c r="G117" i="29"/>
  <c r="AB116" i="29"/>
  <c r="K116" i="29"/>
  <c r="G116" i="29"/>
  <c r="AB115" i="29"/>
  <c r="K115" i="29"/>
  <c r="G115" i="29"/>
  <c r="AB114" i="29"/>
  <c r="K114" i="29"/>
  <c r="G114" i="29"/>
  <c r="AB113" i="29"/>
  <c r="K113" i="29"/>
  <c r="G113" i="29"/>
  <c r="AB112" i="29"/>
  <c r="K112" i="29"/>
  <c r="G112" i="29"/>
  <c r="AB111" i="29"/>
  <c r="K111" i="29"/>
  <c r="G111" i="29"/>
  <c r="AB110" i="29"/>
  <c r="K110" i="29"/>
  <c r="G110" i="29"/>
  <c r="AB109" i="29"/>
  <c r="K109" i="29"/>
  <c r="G109" i="29"/>
  <c r="AB108" i="29"/>
  <c r="K108" i="29"/>
  <c r="G108" i="29"/>
  <c r="AB107" i="29"/>
  <c r="K107" i="29"/>
  <c r="G107" i="29"/>
  <c r="AB106" i="29"/>
  <c r="K106" i="29"/>
  <c r="G106" i="29"/>
  <c r="AB105" i="29"/>
  <c r="K105" i="29"/>
  <c r="G105" i="29"/>
  <c r="AB104" i="29"/>
  <c r="K104" i="29"/>
  <c r="G104" i="29"/>
  <c r="AB103" i="29"/>
  <c r="K103" i="29"/>
  <c r="G103" i="29"/>
  <c r="AB102" i="29"/>
  <c r="K102" i="29"/>
  <c r="G102" i="29"/>
  <c r="AB101" i="29"/>
  <c r="K101" i="29"/>
  <c r="G101" i="29"/>
  <c r="AB100" i="29"/>
  <c r="K100" i="29"/>
  <c r="G100" i="29"/>
  <c r="AB99" i="29"/>
  <c r="K99" i="29"/>
  <c r="G99" i="29"/>
  <c r="AB98" i="29"/>
  <c r="K98" i="29"/>
  <c r="G98" i="29"/>
  <c r="AB97" i="29"/>
  <c r="K97" i="29"/>
  <c r="G97" i="29"/>
  <c r="AB96" i="29"/>
  <c r="K96" i="29"/>
  <c r="G96" i="29"/>
  <c r="AB95" i="29"/>
  <c r="K95" i="29"/>
  <c r="G95" i="29"/>
  <c r="AB94" i="29"/>
  <c r="K94" i="29"/>
  <c r="G94" i="29"/>
  <c r="AB93" i="29"/>
  <c r="K93" i="29"/>
  <c r="G93" i="29"/>
  <c r="AB92" i="29"/>
  <c r="K92" i="29"/>
  <c r="G92" i="29"/>
  <c r="AB91" i="29"/>
  <c r="K91" i="29"/>
  <c r="G91" i="29"/>
  <c r="AB90" i="29"/>
  <c r="K90" i="29"/>
  <c r="G90" i="29"/>
  <c r="AB89" i="29"/>
  <c r="K89" i="29"/>
  <c r="G89" i="29"/>
  <c r="AB88" i="29"/>
  <c r="K88" i="29"/>
  <c r="G88" i="29"/>
  <c r="AB87" i="29"/>
  <c r="K87" i="29"/>
  <c r="G87" i="29"/>
  <c r="AB86" i="29"/>
  <c r="K86" i="29"/>
  <c r="G86" i="29"/>
  <c r="AB85" i="29"/>
  <c r="K85" i="29"/>
  <c r="G85" i="29"/>
  <c r="AB84" i="29"/>
  <c r="K84" i="29"/>
  <c r="G84" i="29"/>
  <c r="AB83" i="29"/>
  <c r="K83" i="29"/>
  <c r="G83" i="29"/>
  <c r="AB82" i="29"/>
  <c r="K82" i="29"/>
  <c r="G82" i="29"/>
  <c r="AB81" i="29"/>
  <c r="K81" i="29"/>
  <c r="G81" i="29"/>
  <c r="AB80" i="29"/>
  <c r="K80" i="29"/>
  <c r="G80" i="29"/>
  <c r="AB79" i="29"/>
  <c r="K79" i="29"/>
  <c r="G79" i="29"/>
  <c r="AB78" i="29"/>
  <c r="K78" i="29"/>
  <c r="G78" i="29"/>
  <c r="AB77" i="29"/>
  <c r="K77" i="29"/>
  <c r="G77" i="29"/>
  <c r="AB76" i="29"/>
  <c r="K76" i="29"/>
  <c r="G76" i="29"/>
  <c r="AB75" i="29"/>
  <c r="K75" i="29"/>
  <c r="G75" i="29"/>
  <c r="AB74" i="29"/>
  <c r="K74" i="29"/>
  <c r="G74" i="29"/>
  <c r="AB73" i="29"/>
  <c r="K73" i="29"/>
  <c r="G73" i="29"/>
  <c r="AB72" i="29"/>
  <c r="K72" i="29"/>
  <c r="G72" i="29"/>
  <c r="AB71" i="29"/>
  <c r="K71" i="29"/>
  <c r="G71" i="29"/>
  <c r="AB70" i="29"/>
  <c r="K70" i="29"/>
  <c r="G70" i="29"/>
  <c r="AB69" i="29"/>
  <c r="K69" i="29"/>
  <c r="G69" i="29"/>
  <c r="AB68" i="29"/>
  <c r="K68" i="29"/>
  <c r="G68" i="29"/>
  <c r="AB67" i="29"/>
  <c r="K67" i="29"/>
  <c r="G67" i="29"/>
  <c r="AB66" i="29"/>
  <c r="K66" i="29"/>
  <c r="G66" i="29"/>
  <c r="AB65" i="29"/>
  <c r="K65" i="29"/>
  <c r="G65" i="29"/>
  <c r="AB64" i="29"/>
  <c r="K64" i="29"/>
  <c r="G64" i="29"/>
  <c r="AB63" i="29"/>
  <c r="K63" i="29"/>
  <c r="G63" i="29"/>
  <c r="AB62" i="29"/>
  <c r="K62" i="29"/>
  <c r="G62" i="29"/>
  <c r="AB61" i="29"/>
  <c r="K61" i="29"/>
  <c r="G61" i="29"/>
  <c r="AB60" i="29"/>
  <c r="K60" i="29"/>
  <c r="G60" i="29"/>
  <c r="AB59" i="29"/>
  <c r="K59" i="29"/>
  <c r="G59" i="29"/>
  <c r="AB58" i="29"/>
  <c r="K58" i="29"/>
  <c r="G58" i="29"/>
  <c r="AB57" i="29"/>
  <c r="K57" i="29"/>
  <c r="G57" i="29"/>
  <c r="AB56" i="29"/>
  <c r="K56" i="29"/>
  <c r="G56" i="29"/>
  <c r="AB55" i="29"/>
  <c r="K55" i="29"/>
  <c r="G55" i="29"/>
  <c r="AB54" i="29"/>
  <c r="K54" i="29"/>
  <c r="G54" i="29"/>
  <c r="AB53" i="29"/>
  <c r="K53" i="29"/>
  <c r="G53" i="29"/>
  <c r="AB52" i="29"/>
  <c r="K52" i="29"/>
  <c r="G52" i="29"/>
  <c r="AB51" i="29"/>
  <c r="K51" i="29"/>
  <c r="G51" i="29"/>
  <c r="AB50" i="29"/>
  <c r="K50" i="29"/>
  <c r="G50" i="29"/>
  <c r="AB49" i="29"/>
  <c r="K49" i="29"/>
  <c r="G49" i="29"/>
  <c r="AB48" i="29"/>
  <c r="K48" i="29"/>
  <c r="G48" i="29"/>
  <c r="AB47" i="29"/>
  <c r="K47" i="29"/>
  <c r="G47" i="29"/>
  <c r="AB46" i="29"/>
  <c r="K46" i="29"/>
  <c r="G46" i="29"/>
  <c r="AB45" i="29"/>
  <c r="K45" i="29"/>
  <c r="G45" i="29"/>
  <c r="AB44" i="29"/>
  <c r="K44" i="29"/>
  <c r="G44" i="29"/>
  <c r="AB43" i="29"/>
  <c r="K43" i="29"/>
  <c r="G43" i="29"/>
  <c r="AB42" i="29"/>
  <c r="K42" i="29"/>
  <c r="G42" i="29"/>
  <c r="AB41" i="29"/>
  <c r="K41" i="29"/>
  <c r="G41" i="29"/>
  <c r="AB40" i="29"/>
  <c r="K40" i="29"/>
  <c r="G40" i="29"/>
  <c r="AB39" i="29"/>
  <c r="K39" i="29"/>
  <c r="G39" i="29"/>
  <c r="AB38" i="29"/>
  <c r="K38" i="29"/>
  <c r="G38" i="29"/>
  <c r="AB37" i="29"/>
  <c r="K37" i="29"/>
  <c r="G37" i="29"/>
  <c r="AB36" i="29"/>
  <c r="K36" i="29"/>
  <c r="G36" i="29"/>
  <c r="AB35" i="29"/>
  <c r="K35" i="29"/>
  <c r="G35" i="29"/>
  <c r="AB34" i="29"/>
  <c r="K34" i="29"/>
  <c r="G34" i="29"/>
  <c r="AB33" i="29"/>
  <c r="K33" i="29"/>
  <c r="G33" i="29"/>
  <c r="AB32" i="29"/>
  <c r="K32" i="29"/>
  <c r="G32" i="29"/>
  <c r="AB31" i="29"/>
  <c r="K31" i="29"/>
  <c r="G31" i="29"/>
  <c r="AB30" i="29"/>
  <c r="K30" i="29"/>
  <c r="G30" i="29"/>
  <c r="AB29" i="29"/>
  <c r="K29" i="29"/>
  <c r="G29" i="29"/>
  <c r="AB28" i="29"/>
  <c r="K28" i="29"/>
  <c r="G28" i="29"/>
  <c r="AB27" i="29"/>
  <c r="K27" i="29"/>
  <c r="G27" i="29"/>
  <c r="AB26" i="29"/>
  <c r="K26" i="29"/>
  <c r="G26" i="29"/>
  <c r="AB25" i="29"/>
  <c r="K25" i="29"/>
  <c r="G25" i="29"/>
  <c r="AB24" i="29"/>
  <c r="K24" i="29"/>
  <c r="G24" i="29"/>
  <c r="AB23" i="29"/>
  <c r="K23" i="29"/>
  <c r="G23" i="29"/>
  <c r="AB22" i="29"/>
  <c r="K22" i="29"/>
  <c r="G22" i="29"/>
  <c r="AB21" i="29"/>
  <c r="K21" i="29"/>
  <c r="G21" i="29"/>
  <c r="AB20" i="29"/>
  <c r="K20" i="29"/>
  <c r="G20" i="29"/>
  <c r="AB19" i="29"/>
  <c r="K19" i="29"/>
  <c r="G19" i="29"/>
  <c r="AB18" i="29"/>
  <c r="K18" i="29"/>
  <c r="G18" i="29"/>
  <c r="AB17" i="29"/>
  <c r="K17" i="29"/>
  <c r="G17" i="29"/>
  <c r="AB16" i="29"/>
  <c r="K16" i="29"/>
  <c r="G16" i="29"/>
  <c r="AB15" i="29"/>
  <c r="K15" i="29"/>
  <c r="G15" i="29"/>
  <c r="AB14" i="29"/>
  <c r="K14" i="29"/>
  <c r="G14" i="29"/>
  <c r="AB13" i="29"/>
  <c r="K13" i="29"/>
  <c r="G13" i="29"/>
  <c r="AB12" i="29"/>
  <c r="K12" i="29"/>
  <c r="G12" i="29"/>
  <c r="AB11" i="29"/>
  <c r="K11" i="29"/>
  <c r="G11" i="29"/>
  <c r="AB10" i="29"/>
  <c r="K10" i="29"/>
  <c r="G10" i="29"/>
  <c r="AB9" i="29"/>
  <c r="L4" i="29" s="1"/>
  <c r="K9" i="29"/>
  <c r="G9" i="29"/>
  <c r="AB8" i="29"/>
  <c r="K8" i="29"/>
  <c r="K4" i="29" s="1"/>
  <c r="G8" i="29"/>
  <c r="P4" i="29"/>
  <c r="O4" i="29"/>
  <c r="N4" i="29"/>
  <c r="M4" i="29"/>
  <c r="J4" i="29"/>
  <c r="AB202" i="28"/>
  <c r="K202" i="28"/>
  <c r="G202" i="28"/>
  <c r="AB201" i="28"/>
  <c r="K201" i="28"/>
  <c r="G201" i="28"/>
  <c r="AB200" i="28"/>
  <c r="K200" i="28"/>
  <c r="G200" i="28"/>
  <c r="AB199" i="28"/>
  <c r="K199" i="28"/>
  <c r="G199" i="28"/>
  <c r="AB198" i="28"/>
  <c r="K198" i="28"/>
  <c r="G198" i="28"/>
  <c r="AB197" i="28"/>
  <c r="K197" i="28"/>
  <c r="G197" i="28"/>
  <c r="AB196" i="28"/>
  <c r="K196" i="28"/>
  <c r="G196" i="28"/>
  <c r="AB195" i="28"/>
  <c r="K195" i="28"/>
  <c r="G195" i="28"/>
  <c r="AB194" i="28"/>
  <c r="K194" i="28"/>
  <c r="G194" i="28"/>
  <c r="AB193" i="28"/>
  <c r="K193" i="28"/>
  <c r="G193" i="28"/>
  <c r="AB192" i="28"/>
  <c r="K192" i="28"/>
  <c r="G192" i="28"/>
  <c r="AB191" i="28"/>
  <c r="K191" i="28"/>
  <c r="G191" i="28"/>
  <c r="AB190" i="28"/>
  <c r="K190" i="28"/>
  <c r="G190" i="28"/>
  <c r="AB189" i="28"/>
  <c r="K189" i="28"/>
  <c r="G189" i="28"/>
  <c r="AB188" i="28"/>
  <c r="K188" i="28"/>
  <c r="G188" i="28"/>
  <c r="AB187" i="28"/>
  <c r="K187" i="28"/>
  <c r="G187" i="28"/>
  <c r="AB186" i="28"/>
  <c r="K186" i="28"/>
  <c r="G186" i="28"/>
  <c r="AB185" i="28"/>
  <c r="K185" i="28"/>
  <c r="G185" i="28"/>
  <c r="AB184" i="28"/>
  <c r="K184" i="28"/>
  <c r="G184" i="28"/>
  <c r="AB183" i="28"/>
  <c r="K183" i="28"/>
  <c r="G183" i="28"/>
  <c r="AB182" i="28"/>
  <c r="K182" i="28"/>
  <c r="G182" i="28"/>
  <c r="AB181" i="28"/>
  <c r="K181" i="28"/>
  <c r="G181" i="28"/>
  <c r="AB180" i="28"/>
  <c r="K180" i="28"/>
  <c r="G180" i="28"/>
  <c r="AB179" i="28"/>
  <c r="K179" i="28"/>
  <c r="G179" i="28"/>
  <c r="AB178" i="28"/>
  <c r="K178" i="28"/>
  <c r="G178" i="28"/>
  <c r="AB177" i="28"/>
  <c r="K177" i="28"/>
  <c r="G177" i="28"/>
  <c r="AB176" i="28"/>
  <c r="K176" i="28"/>
  <c r="G176" i="28"/>
  <c r="AB175" i="28"/>
  <c r="K175" i="28"/>
  <c r="G175" i="28"/>
  <c r="AB174" i="28"/>
  <c r="K174" i="28"/>
  <c r="G174" i="28"/>
  <c r="AB173" i="28"/>
  <c r="K173" i="28"/>
  <c r="G173" i="28"/>
  <c r="AB172" i="28"/>
  <c r="K172" i="28"/>
  <c r="G172" i="28"/>
  <c r="AB171" i="28"/>
  <c r="K171" i="28"/>
  <c r="G171" i="28"/>
  <c r="AB170" i="28"/>
  <c r="K170" i="28"/>
  <c r="G170" i="28"/>
  <c r="AB169" i="28"/>
  <c r="K169" i="28"/>
  <c r="G169" i="28"/>
  <c r="AB168" i="28"/>
  <c r="K168" i="28"/>
  <c r="G168" i="28"/>
  <c r="AB167" i="28"/>
  <c r="K167" i="28"/>
  <c r="G167" i="28"/>
  <c r="AB166" i="28"/>
  <c r="K166" i="28"/>
  <c r="G166" i="28"/>
  <c r="AB165" i="28"/>
  <c r="K165" i="28"/>
  <c r="G165" i="28"/>
  <c r="AB164" i="28"/>
  <c r="K164" i="28"/>
  <c r="G164" i="28"/>
  <c r="AB163" i="28"/>
  <c r="K163" i="28"/>
  <c r="G163" i="28"/>
  <c r="AB162" i="28"/>
  <c r="K162" i="28"/>
  <c r="G162" i="28"/>
  <c r="AB161" i="28"/>
  <c r="K161" i="28"/>
  <c r="G161" i="28"/>
  <c r="AB160" i="28"/>
  <c r="K160" i="28"/>
  <c r="G160" i="28"/>
  <c r="AB159" i="28"/>
  <c r="K159" i="28"/>
  <c r="G159" i="28"/>
  <c r="AB158" i="28"/>
  <c r="K158" i="28"/>
  <c r="G158" i="28"/>
  <c r="AB157" i="28"/>
  <c r="K157" i="28"/>
  <c r="G157" i="28"/>
  <c r="AB156" i="28"/>
  <c r="K156" i="28"/>
  <c r="G156" i="28"/>
  <c r="AB155" i="28"/>
  <c r="K155" i="28"/>
  <c r="G155" i="28"/>
  <c r="AB154" i="28"/>
  <c r="K154" i="28"/>
  <c r="G154" i="28"/>
  <c r="AB153" i="28"/>
  <c r="K153" i="28"/>
  <c r="G153" i="28"/>
  <c r="AB152" i="28"/>
  <c r="K152" i="28"/>
  <c r="G152" i="28"/>
  <c r="AB151" i="28"/>
  <c r="K151" i="28"/>
  <c r="G151" i="28"/>
  <c r="AB150" i="28"/>
  <c r="K150" i="28"/>
  <c r="G150" i="28"/>
  <c r="AB149" i="28"/>
  <c r="K149" i="28"/>
  <c r="G149" i="28"/>
  <c r="AB148" i="28"/>
  <c r="K148" i="28"/>
  <c r="G148" i="28"/>
  <c r="AB147" i="28"/>
  <c r="K147" i="28"/>
  <c r="G147" i="28"/>
  <c r="AB146" i="28"/>
  <c r="K146" i="28"/>
  <c r="G146" i="28"/>
  <c r="AB145" i="28"/>
  <c r="K145" i="28"/>
  <c r="G145" i="28"/>
  <c r="AB144" i="28"/>
  <c r="K144" i="28"/>
  <c r="G144" i="28"/>
  <c r="AB143" i="28"/>
  <c r="K143" i="28"/>
  <c r="G143" i="28"/>
  <c r="AB142" i="28"/>
  <c r="K142" i="28"/>
  <c r="G142" i="28"/>
  <c r="AB141" i="28"/>
  <c r="K141" i="28"/>
  <c r="G141" i="28"/>
  <c r="AB140" i="28"/>
  <c r="K140" i="28"/>
  <c r="G140" i="28"/>
  <c r="AB139" i="28"/>
  <c r="K139" i="28"/>
  <c r="G139" i="28"/>
  <c r="AB138" i="28"/>
  <c r="K138" i="28"/>
  <c r="G138" i="28"/>
  <c r="AB137" i="28"/>
  <c r="K137" i="28"/>
  <c r="G137" i="28"/>
  <c r="AB136" i="28"/>
  <c r="K136" i="28"/>
  <c r="G136" i="28"/>
  <c r="AB135" i="28"/>
  <c r="K135" i="28"/>
  <c r="G135" i="28"/>
  <c r="AB134" i="28"/>
  <c r="K134" i="28"/>
  <c r="G134" i="28"/>
  <c r="AB133" i="28"/>
  <c r="K133" i="28"/>
  <c r="G133" i="28"/>
  <c r="AB132" i="28"/>
  <c r="K132" i="28"/>
  <c r="G132" i="28"/>
  <c r="AB131" i="28"/>
  <c r="K131" i="28"/>
  <c r="G131" i="28"/>
  <c r="AB130" i="28"/>
  <c r="K130" i="28"/>
  <c r="G130" i="28"/>
  <c r="AB129" i="28"/>
  <c r="K129" i="28"/>
  <c r="G129" i="28"/>
  <c r="AB128" i="28"/>
  <c r="K128" i="28"/>
  <c r="G128" i="28"/>
  <c r="AB127" i="28"/>
  <c r="K127" i="28"/>
  <c r="G127" i="28"/>
  <c r="AB126" i="28"/>
  <c r="K126" i="28"/>
  <c r="G126" i="28"/>
  <c r="AB125" i="28"/>
  <c r="K125" i="28"/>
  <c r="G125" i="28"/>
  <c r="AB124" i="28"/>
  <c r="K124" i="28"/>
  <c r="G124" i="28"/>
  <c r="AB123" i="28"/>
  <c r="K123" i="28"/>
  <c r="G123" i="28"/>
  <c r="AB122" i="28"/>
  <c r="K122" i="28"/>
  <c r="G122" i="28"/>
  <c r="AB121" i="28"/>
  <c r="K121" i="28"/>
  <c r="G121" i="28"/>
  <c r="AB120" i="28"/>
  <c r="K120" i="28"/>
  <c r="G120" i="28"/>
  <c r="AB119" i="28"/>
  <c r="K119" i="28"/>
  <c r="G119" i="28"/>
  <c r="AB118" i="28"/>
  <c r="K118" i="28"/>
  <c r="G118" i="28"/>
  <c r="AB117" i="28"/>
  <c r="K117" i="28"/>
  <c r="G117" i="28"/>
  <c r="AB116" i="28"/>
  <c r="K116" i="28"/>
  <c r="G116" i="28"/>
  <c r="AB115" i="28"/>
  <c r="K115" i="28"/>
  <c r="G115" i="28"/>
  <c r="AB114" i="28"/>
  <c r="K114" i="28"/>
  <c r="G114" i="28"/>
  <c r="AB113" i="28"/>
  <c r="K113" i="28"/>
  <c r="G113" i="28"/>
  <c r="AB112" i="28"/>
  <c r="K112" i="28"/>
  <c r="G112" i="28"/>
  <c r="AB111" i="28"/>
  <c r="K111" i="28"/>
  <c r="G111" i="28"/>
  <c r="AB110" i="28"/>
  <c r="K110" i="28"/>
  <c r="G110" i="28"/>
  <c r="AB109" i="28"/>
  <c r="K109" i="28"/>
  <c r="G109" i="28"/>
  <c r="AB108" i="28"/>
  <c r="K108" i="28"/>
  <c r="G108" i="28"/>
  <c r="AB107" i="28"/>
  <c r="K107" i="28"/>
  <c r="G107" i="28"/>
  <c r="AB106" i="28"/>
  <c r="K106" i="28"/>
  <c r="G106" i="28"/>
  <c r="AB105" i="28"/>
  <c r="K105" i="28"/>
  <c r="G105" i="28"/>
  <c r="AB104" i="28"/>
  <c r="K104" i="28"/>
  <c r="G104" i="28"/>
  <c r="AB103" i="28"/>
  <c r="K103" i="28"/>
  <c r="G103" i="28"/>
  <c r="AB102" i="28"/>
  <c r="K102" i="28"/>
  <c r="G102" i="28"/>
  <c r="AB101" i="28"/>
  <c r="K101" i="28"/>
  <c r="G101" i="28"/>
  <c r="AB100" i="28"/>
  <c r="K100" i="28"/>
  <c r="G100" i="28"/>
  <c r="AB99" i="28"/>
  <c r="K99" i="28"/>
  <c r="G99" i="28"/>
  <c r="AB98" i="28"/>
  <c r="K98" i="28"/>
  <c r="G98" i="28"/>
  <c r="AB97" i="28"/>
  <c r="K97" i="28"/>
  <c r="G97" i="28"/>
  <c r="AB96" i="28"/>
  <c r="K96" i="28"/>
  <c r="G96" i="28"/>
  <c r="AB95" i="28"/>
  <c r="K95" i="28"/>
  <c r="G95" i="28"/>
  <c r="AB94" i="28"/>
  <c r="K94" i="28"/>
  <c r="G94" i="28"/>
  <c r="AB93" i="28"/>
  <c r="K93" i="28"/>
  <c r="G93" i="28"/>
  <c r="AB92" i="28"/>
  <c r="K92" i="28"/>
  <c r="G92" i="28"/>
  <c r="AB91" i="28"/>
  <c r="K91" i="28"/>
  <c r="G91" i="28"/>
  <c r="AB90" i="28"/>
  <c r="K90" i="28"/>
  <c r="G90" i="28"/>
  <c r="AB89" i="28"/>
  <c r="K89" i="28"/>
  <c r="G89" i="28"/>
  <c r="AB88" i="28"/>
  <c r="K88" i="28"/>
  <c r="G88" i="28"/>
  <c r="AB87" i="28"/>
  <c r="K87" i="28"/>
  <c r="G87" i="28"/>
  <c r="AB86" i="28"/>
  <c r="K86" i="28"/>
  <c r="G86" i="28"/>
  <c r="AB85" i="28"/>
  <c r="K85" i="28"/>
  <c r="G85" i="28"/>
  <c r="AB84" i="28"/>
  <c r="K84" i="28"/>
  <c r="G84" i="28"/>
  <c r="AB83" i="28"/>
  <c r="K83" i="28"/>
  <c r="G83" i="28"/>
  <c r="AB82" i="28"/>
  <c r="K82" i="28"/>
  <c r="G82" i="28"/>
  <c r="AB81" i="28"/>
  <c r="K81" i="28"/>
  <c r="G81" i="28"/>
  <c r="AB80" i="28"/>
  <c r="K80" i="28"/>
  <c r="G80" i="28"/>
  <c r="AB79" i="28"/>
  <c r="K79" i="28"/>
  <c r="G79" i="28"/>
  <c r="AB78" i="28"/>
  <c r="K78" i="28"/>
  <c r="G78" i="28"/>
  <c r="AB77" i="28"/>
  <c r="K77" i="28"/>
  <c r="G77" i="28"/>
  <c r="AB76" i="28"/>
  <c r="K76" i="28"/>
  <c r="G76" i="28"/>
  <c r="AB75" i="28"/>
  <c r="K75" i="28"/>
  <c r="G75" i="28"/>
  <c r="AB74" i="28"/>
  <c r="K74" i="28"/>
  <c r="G74" i="28"/>
  <c r="AB73" i="28"/>
  <c r="K73" i="28"/>
  <c r="G73" i="28"/>
  <c r="AB72" i="28"/>
  <c r="K72" i="28"/>
  <c r="G72" i="28"/>
  <c r="AB71" i="28"/>
  <c r="K71" i="28"/>
  <c r="G71" i="28"/>
  <c r="AB70" i="28"/>
  <c r="K70" i="28"/>
  <c r="G70" i="28"/>
  <c r="AB69" i="28"/>
  <c r="K69" i="28"/>
  <c r="G69" i="28"/>
  <c r="AB68" i="28"/>
  <c r="K68" i="28"/>
  <c r="G68" i="28"/>
  <c r="AB67" i="28"/>
  <c r="K67" i="28"/>
  <c r="G67" i="28"/>
  <c r="AB66" i="28"/>
  <c r="K66" i="28"/>
  <c r="G66" i="28"/>
  <c r="AB65" i="28"/>
  <c r="K65" i="28"/>
  <c r="G65" i="28"/>
  <c r="AB64" i="28"/>
  <c r="K64" i="28"/>
  <c r="G64" i="28"/>
  <c r="AB63" i="28"/>
  <c r="K63" i="28"/>
  <c r="G63" i="28"/>
  <c r="AB62" i="28"/>
  <c r="K62" i="28"/>
  <c r="G62" i="28"/>
  <c r="AB61" i="28"/>
  <c r="K61" i="28"/>
  <c r="G61" i="28"/>
  <c r="AB60" i="28"/>
  <c r="K60" i="28"/>
  <c r="G60" i="28"/>
  <c r="AB59" i="28"/>
  <c r="K59" i="28"/>
  <c r="G59" i="28"/>
  <c r="AB58" i="28"/>
  <c r="K58" i="28"/>
  <c r="G58" i="28"/>
  <c r="AB57" i="28"/>
  <c r="K57" i="28"/>
  <c r="G57" i="28"/>
  <c r="AB56" i="28"/>
  <c r="K56" i="28"/>
  <c r="G56" i="28"/>
  <c r="AB55" i="28"/>
  <c r="K55" i="28"/>
  <c r="G55" i="28"/>
  <c r="AB54" i="28"/>
  <c r="K54" i="28"/>
  <c r="G54" i="28"/>
  <c r="AB53" i="28"/>
  <c r="K53" i="28"/>
  <c r="G53" i="28"/>
  <c r="AB52" i="28"/>
  <c r="K52" i="28"/>
  <c r="G52" i="28"/>
  <c r="AB51" i="28"/>
  <c r="K51" i="28"/>
  <c r="G51" i="28"/>
  <c r="AB50" i="28"/>
  <c r="K50" i="28"/>
  <c r="G50" i="28"/>
  <c r="AB49" i="28"/>
  <c r="K49" i="28"/>
  <c r="G49" i="28"/>
  <c r="AB48" i="28"/>
  <c r="K48" i="28"/>
  <c r="G48" i="28"/>
  <c r="AB47" i="28"/>
  <c r="K47" i="28"/>
  <c r="G47" i="28"/>
  <c r="AB46" i="28"/>
  <c r="K46" i="28"/>
  <c r="G46" i="28"/>
  <c r="AB45" i="28"/>
  <c r="K45" i="28"/>
  <c r="G45" i="28"/>
  <c r="AB44" i="28"/>
  <c r="K44" i="28"/>
  <c r="G44" i="28"/>
  <c r="AB43" i="28"/>
  <c r="K43" i="28"/>
  <c r="G43" i="28"/>
  <c r="AB42" i="28"/>
  <c r="K42" i="28"/>
  <c r="G42" i="28"/>
  <c r="AB41" i="28"/>
  <c r="K41" i="28"/>
  <c r="G41" i="28"/>
  <c r="AB40" i="28"/>
  <c r="K40" i="28"/>
  <c r="G40" i="28"/>
  <c r="AB39" i="28"/>
  <c r="K39" i="28"/>
  <c r="G39" i="28"/>
  <c r="AB38" i="28"/>
  <c r="K38" i="28"/>
  <c r="G38" i="28"/>
  <c r="AB37" i="28"/>
  <c r="K37" i="28"/>
  <c r="G37" i="28"/>
  <c r="AB36" i="28"/>
  <c r="K36" i="28"/>
  <c r="G36" i="28"/>
  <c r="AB35" i="28"/>
  <c r="K35" i="28"/>
  <c r="G35" i="28"/>
  <c r="AB34" i="28"/>
  <c r="K34" i="28"/>
  <c r="G34" i="28"/>
  <c r="AB33" i="28"/>
  <c r="K33" i="28"/>
  <c r="G33" i="28"/>
  <c r="AB32" i="28"/>
  <c r="K32" i="28"/>
  <c r="G32" i="28"/>
  <c r="AB31" i="28"/>
  <c r="K31" i="28"/>
  <c r="G31" i="28"/>
  <c r="AB30" i="28"/>
  <c r="K30" i="28"/>
  <c r="G30" i="28"/>
  <c r="AB29" i="28"/>
  <c r="K29" i="28"/>
  <c r="G29" i="28"/>
  <c r="AB28" i="28"/>
  <c r="K28" i="28"/>
  <c r="G28" i="28"/>
  <c r="AB27" i="28"/>
  <c r="K27" i="28"/>
  <c r="G27" i="28"/>
  <c r="AB26" i="28"/>
  <c r="K26" i="28"/>
  <c r="G26" i="28"/>
  <c r="AB25" i="28"/>
  <c r="K25" i="28"/>
  <c r="G25" i="28"/>
  <c r="AB24" i="28"/>
  <c r="K24" i="28"/>
  <c r="G24" i="28"/>
  <c r="AB23" i="28"/>
  <c r="K23" i="28"/>
  <c r="G23" i="28"/>
  <c r="AB22" i="28"/>
  <c r="K22" i="28"/>
  <c r="G22" i="28"/>
  <c r="AB21" i="28"/>
  <c r="K21" i="28"/>
  <c r="G21" i="28"/>
  <c r="AB20" i="28"/>
  <c r="K20" i="28"/>
  <c r="G20" i="28"/>
  <c r="AB19" i="28"/>
  <c r="K19" i="28"/>
  <c r="G19" i="28"/>
  <c r="AB18" i="28"/>
  <c r="K18" i="28"/>
  <c r="G18" i="28"/>
  <c r="AB17" i="28"/>
  <c r="K17" i="28"/>
  <c r="G17" i="28"/>
  <c r="AB16" i="28"/>
  <c r="K16" i="28"/>
  <c r="G16" i="28"/>
  <c r="AB15" i="28"/>
  <c r="K15" i="28"/>
  <c r="G15" i="28"/>
  <c r="AB14" i="28"/>
  <c r="K14" i="28"/>
  <c r="G14" i="28"/>
  <c r="AB13" i="28"/>
  <c r="K13" i="28"/>
  <c r="G13" i="28"/>
  <c r="AB12" i="28"/>
  <c r="K12" i="28"/>
  <c r="G12" i="28"/>
  <c r="AB11" i="28"/>
  <c r="K11" i="28"/>
  <c r="G11" i="28"/>
  <c r="AB10" i="28"/>
  <c r="L4" i="28" s="1"/>
  <c r="K10" i="28"/>
  <c r="G10" i="28"/>
  <c r="AB9" i="28"/>
  <c r="K9" i="28"/>
  <c r="G9" i="28"/>
  <c r="AB8" i="28"/>
  <c r="K8" i="28"/>
  <c r="K4" i="28" s="1"/>
  <c r="G8" i="28"/>
  <c r="P4" i="28"/>
  <c r="O4" i="28"/>
  <c r="N4" i="28"/>
  <c r="M4" i="28"/>
  <c r="J4" i="28"/>
  <c r="AB202" i="27"/>
  <c r="K202" i="27"/>
  <c r="G202" i="27"/>
  <c r="AB201" i="27"/>
  <c r="K201" i="27"/>
  <c r="G201" i="27"/>
  <c r="AB200" i="27"/>
  <c r="K200" i="27"/>
  <c r="G200" i="27"/>
  <c r="AB199" i="27"/>
  <c r="K199" i="27"/>
  <c r="G199" i="27"/>
  <c r="AB198" i="27"/>
  <c r="K198" i="27"/>
  <c r="G198" i="27"/>
  <c r="AB197" i="27"/>
  <c r="K197" i="27"/>
  <c r="G197" i="27"/>
  <c r="AB196" i="27"/>
  <c r="K196" i="27"/>
  <c r="G196" i="27"/>
  <c r="AB195" i="27"/>
  <c r="K195" i="27"/>
  <c r="G195" i="27"/>
  <c r="AB194" i="27"/>
  <c r="K194" i="27"/>
  <c r="G194" i="27"/>
  <c r="AB193" i="27"/>
  <c r="K193" i="27"/>
  <c r="G193" i="27"/>
  <c r="AB192" i="27"/>
  <c r="K192" i="27"/>
  <c r="G192" i="27"/>
  <c r="AB191" i="27"/>
  <c r="K191" i="27"/>
  <c r="G191" i="27"/>
  <c r="AB190" i="27"/>
  <c r="K190" i="27"/>
  <c r="G190" i="27"/>
  <c r="AB189" i="27"/>
  <c r="K189" i="27"/>
  <c r="G189" i="27"/>
  <c r="AB188" i="27"/>
  <c r="K188" i="27"/>
  <c r="G188" i="27"/>
  <c r="AB187" i="27"/>
  <c r="K187" i="27"/>
  <c r="G187" i="27"/>
  <c r="AB186" i="27"/>
  <c r="K186" i="27"/>
  <c r="G186" i="27"/>
  <c r="AB185" i="27"/>
  <c r="K185" i="27"/>
  <c r="G185" i="27"/>
  <c r="AB184" i="27"/>
  <c r="K184" i="27"/>
  <c r="G184" i="27"/>
  <c r="AB183" i="27"/>
  <c r="K183" i="27"/>
  <c r="G183" i="27"/>
  <c r="AB182" i="27"/>
  <c r="K182" i="27"/>
  <c r="G182" i="27"/>
  <c r="AB181" i="27"/>
  <c r="K181" i="27"/>
  <c r="G181" i="27"/>
  <c r="AB180" i="27"/>
  <c r="K180" i="27"/>
  <c r="G180" i="27"/>
  <c r="AB179" i="27"/>
  <c r="K179" i="27"/>
  <c r="G179" i="27"/>
  <c r="AB178" i="27"/>
  <c r="K178" i="27"/>
  <c r="G178" i="27"/>
  <c r="AB177" i="27"/>
  <c r="K177" i="27"/>
  <c r="G177" i="27"/>
  <c r="AB176" i="27"/>
  <c r="K176" i="27"/>
  <c r="G176" i="27"/>
  <c r="AB175" i="27"/>
  <c r="K175" i="27"/>
  <c r="G175" i="27"/>
  <c r="AB174" i="27"/>
  <c r="K174" i="27"/>
  <c r="G174" i="27"/>
  <c r="AB173" i="27"/>
  <c r="K173" i="27"/>
  <c r="G173" i="27"/>
  <c r="AB172" i="27"/>
  <c r="K172" i="27"/>
  <c r="G172" i="27"/>
  <c r="AB171" i="27"/>
  <c r="K171" i="27"/>
  <c r="G171" i="27"/>
  <c r="AB170" i="27"/>
  <c r="K170" i="27"/>
  <c r="G170" i="27"/>
  <c r="AB169" i="27"/>
  <c r="K169" i="27"/>
  <c r="G169" i="27"/>
  <c r="AB168" i="27"/>
  <c r="K168" i="27"/>
  <c r="G168" i="27"/>
  <c r="AB167" i="27"/>
  <c r="K167" i="27"/>
  <c r="G167" i="27"/>
  <c r="AB166" i="27"/>
  <c r="K166" i="27"/>
  <c r="G166" i="27"/>
  <c r="AB165" i="27"/>
  <c r="K165" i="27"/>
  <c r="G165" i="27"/>
  <c r="AB164" i="27"/>
  <c r="K164" i="27"/>
  <c r="G164" i="27"/>
  <c r="AB163" i="27"/>
  <c r="K163" i="27"/>
  <c r="G163" i="27"/>
  <c r="AB162" i="27"/>
  <c r="K162" i="27"/>
  <c r="G162" i="27"/>
  <c r="AB161" i="27"/>
  <c r="K161" i="27"/>
  <c r="G161" i="27"/>
  <c r="AB160" i="27"/>
  <c r="K160" i="27"/>
  <c r="G160" i="27"/>
  <c r="AB159" i="27"/>
  <c r="K159" i="27"/>
  <c r="G159" i="27"/>
  <c r="AB158" i="27"/>
  <c r="K158" i="27"/>
  <c r="G158" i="27"/>
  <c r="AB157" i="27"/>
  <c r="K157" i="27"/>
  <c r="G157" i="27"/>
  <c r="AB156" i="27"/>
  <c r="K156" i="27"/>
  <c r="G156" i="27"/>
  <c r="AB155" i="27"/>
  <c r="K155" i="27"/>
  <c r="G155" i="27"/>
  <c r="AB154" i="27"/>
  <c r="K154" i="27"/>
  <c r="G154" i="27"/>
  <c r="AB153" i="27"/>
  <c r="K153" i="27"/>
  <c r="G153" i="27"/>
  <c r="AB152" i="27"/>
  <c r="K152" i="27"/>
  <c r="G152" i="27"/>
  <c r="AB151" i="27"/>
  <c r="K151" i="27"/>
  <c r="G151" i="27"/>
  <c r="AB150" i="27"/>
  <c r="K150" i="27"/>
  <c r="G150" i="27"/>
  <c r="AB149" i="27"/>
  <c r="K149" i="27"/>
  <c r="G149" i="27"/>
  <c r="AB148" i="27"/>
  <c r="K148" i="27"/>
  <c r="G148" i="27"/>
  <c r="AB147" i="27"/>
  <c r="K147" i="27"/>
  <c r="G147" i="27"/>
  <c r="AB146" i="27"/>
  <c r="K146" i="27"/>
  <c r="G146" i="27"/>
  <c r="AB145" i="27"/>
  <c r="K145" i="27"/>
  <c r="G145" i="27"/>
  <c r="AB144" i="27"/>
  <c r="K144" i="27"/>
  <c r="G144" i="27"/>
  <c r="AB143" i="27"/>
  <c r="K143" i="27"/>
  <c r="G143" i="27"/>
  <c r="AB142" i="27"/>
  <c r="K142" i="27"/>
  <c r="G142" i="27"/>
  <c r="AB141" i="27"/>
  <c r="K141" i="27"/>
  <c r="G141" i="27"/>
  <c r="AB140" i="27"/>
  <c r="K140" i="27"/>
  <c r="G140" i="27"/>
  <c r="AB139" i="27"/>
  <c r="K139" i="27"/>
  <c r="G139" i="27"/>
  <c r="AB138" i="27"/>
  <c r="K138" i="27"/>
  <c r="G138" i="27"/>
  <c r="AB137" i="27"/>
  <c r="K137" i="27"/>
  <c r="G137" i="27"/>
  <c r="AB136" i="27"/>
  <c r="K136" i="27"/>
  <c r="G136" i="27"/>
  <c r="AB135" i="27"/>
  <c r="K135" i="27"/>
  <c r="G135" i="27"/>
  <c r="AB134" i="27"/>
  <c r="K134" i="27"/>
  <c r="G134" i="27"/>
  <c r="AB133" i="27"/>
  <c r="K133" i="27"/>
  <c r="G133" i="27"/>
  <c r="AB132" i="27"/>
  <c r="K132" i="27"/>
  <c r="G132" i="27"/>
  <c r="AB131" i="27"/>
  <c r="K131" i="27"/>
  <c r="G131" i="27"/>
  <c r="AB130" i="27"/>
  <c r="K130" i="27"/>
  <c r="G130" i="27"/>
  <c r="AB129" i="27"/>
  <c r="K129" i="27"/>
  <c r="G129" i="27"/>
  <c r="AB128" i="27"/>
  <c r="K128" i="27"/>
  <c r="G128" i="27"/>
  <c r="AB127" i="27"/>
  <c r="K127" i="27"/>
  <c r="G127" i="27"/>
  <c r="AB126" i="27"/>
  <c r="K126" i="27"/>
  <c r="G126" i="27"/>
  <c r="AB125" i="27"/>
  <c r="K125" i="27"/>
  <c r="G125" i="27"/>
  <c r="AB124" i="27"/>
  <c r="K124" i="27"/>
  <c r="G124" i="27"/>
  <c r="AB123" i="27"/>
  <c r="K123" i="27"/>
  <c r="G123" i="27"/>
  <c r="AB122" i="27"/>
  <c r="K122" i="27"/>
  <c r="G122" i="27"/>
  <c r="AB121" i="27"/>
  <c r="K121" i="27"/>
  <c r="G121" i="27"/>
  <c r="AB120" i="27"/>
  <c r="K120" i="27"/>
  <c r="G120" i="27"/>
  <c r="AB119" i="27"/>
  <c r="K119" i="27"/>
  <c r="G119" i="27"/>
  <c r="AB118" i="27"/>
  <c r="K118" i="27"/>
  <c r="G118" i="27"/>
  <c r="AB117" i="27"/>
  <c r="K117" i="27"/>
  <c r="G117" i="27"/>
  <c r="AB116" i="27"/>
  <c r="K116" i="27"/>
  <c r="G116" i="27"/>
  <c r="AB115" i="27"/>
  <c r="K115" i="27"/>
  <c r="G115" i="27"/>
  <c r="AB114" i="27"/>
  <c r="K114" i="27"/>
  <c r="G114" i="27"/>
  <c r="AB113" i="27"/>
  <c r="K113" i="27"/>
  <c r="G113" i="27"/>
  <c r="AB112" i="27"/>
  <c r="K112" i="27"/>
  <c r="G112" i="27"/>
  <c r="AB111" i="27"/>
  <c r="K111" i="27"/>
  <c r="G111" i="27"/>
  <c r="AB110" i="27"/>
  <c r="K110" i="27"/>
  <c r="G110" i="27"/>
  <c r="AB109" i="27"/>
  <c r="K109" i="27"/>
  <c r="G109" i="27"/>
  <c r="AB108" i="27"/>
  <c r="K108" i="27"/>
  <c r="G108" i="27"/>
  <c r="AB107" i="27"/>
  <c r="K107" i="27"/>
  <c r="G107" i="27"/>
  <c r="AB106" i="27"/>
  <c r="K106" i="27"/>
  <c r="G106" i="27"/>
  <c r="AB105" i="27"/>
  <c r="K105" i="27"/>
  <c r="G105" i="27"/>
  <c r="AB104" i="27"/>
  <c r="K104" i="27"/>
  <c r="G104" i="27"/>
  <c r="AB103" i="27"/>
  <c r="K103" i="27"/>
  <c r="G103" i="27"/>
  <c r="AB102" i="27"/>
  <c r="K102" i="27"/>
  <c r="G102" i="27"/>
  <c r="AB101" i="27"/>
  <c r="K101" i="27"/>
  <c r="G101" i="27"/>
  <c r="AB100" i="27"/>
  <c r="K100" i="27"/>
  <c r="G100" i="27"/>
  <c r="AB99" i="27"/>
  <c r="K99" i="27"/>
  <c r="G99" i="27"/>
  <c r="AB98" i="27"/>
  <c r="K98" i="27"/>
  <c r="G98" i="27"/>
  <c r="AB97" i="27"/>
  <c r="K97" i="27"/>
  <c r="G97" i="27"/>
  <c r="AB96" i="27"/>
  <c r="K96" i="27"/>
  <c r="G96" i="27"/>
  <c r="AB95" i="27"/>
  <c r="K95" i="27"/>
  <c r="G95" i="27"/>
  <c r="AB94" i="27"/>
  <c r="K94" i="27"/>
  <c r="G94" i="27"/>
  <c r="AB93" i="27"/>
  <c r="K93" i="27"/>
  <c r="G93" i="27"/>
  <c r="AB92" i="27"/>
  <c r="K92" i="27"/>
  <c r="G92" i="27"/>
  <c r="AB91" i="27"/>
  <c r="K91" i="27"/>
  <c r="G91" i="27"/>
  <c r="AB90" i="27"/>
  <c r="K90" i="27"/>
  <c r="G90" i="27"/>
  <c r="AB89" i="27"/>
  <c r="K89" i="27"/>
  <c r="G89" i="27"/>
  <c r="AB88" i="27"/>
  <c r="K88" i="27"/>
  <c r="G88" i="27"/>
  <c r="AB87" i="27"/>
  <c r="K87" i="27"/>
  <c r="G87" i="27"/>
  <c r="AB86" i="27"/>
  <c r="K86" i="27"/>
  <c r="G86" i="27"/>
  <c r="AB85" i="27"/>
  <c r="K85" i="27"/>
  <c r="G85" i="27"/>
  <c r="AB84" i="27"/>
  <c r="K84" i="27"/>
  <c r="G84" i="27"/>
  <c r="AB83" i="27"/>
  <c r="K83" i="27"/>
  <c r="G83" i="27"/>
  <c r="AB82" i="27"/>
  <c r="K82" i="27"/>
  <c r="G82" i="27"/>
  <c r="AB81" i="27"/>
  <c r="K81" i="27"/>
  <c r="G81" i="27"/>
  <c r="AB80" i="27"/>
  <c r="K80" i="27"/>
  <c r="G80" i="27"/>
  <c r="AB79" i="27"/>
  <c r="K79" i="27"/>
  <c r="G79" i="27"/>
  <c r="AB78" i="27"/>
  <c r="K78" i="27"/>
  <c r="G78" i="27"/>
  <c r="AB77" i="27"/>
  <c r="K77" i="27"/>
  <c r="G77" i="27"/>
  <c r="AB76" i="27"/>
  <c r="K76" i="27"/>
  <c r="G76" i="27"/>
  <c r="AB75" i="27"/>
  <c r="K75" i="27"/>
  <c r="G75" i="27"/>
  <c r="AB74" i="27"/>
  <c r="K74" i="27"/>
  <c r="G74" i="27"/>
  <c r="AB73" i="27"/>
  <c r="K73" i="27"/>
  <c r="G73" i="27"/>
  <c r="AB72" i="27"/>
  <c r="K72" i="27"/>
  <c r="G72" i="27"/>
  <c r="AB71" i="27"/>
  <c r="K71" i="27"/>
  <c r="G71" i="27"/>
  <c r="AB70" i="27"/>
  <c r="K70" i="27"/>
  <c r="G70" i="27"/>
  <c r="AB69" i="27"/>
  <c r="K69" i="27"/>
  <c r="G69" i="27"/>
  <c r="AB68" i="27"/>
  <c r="K68" i="27"/>
  <c r="G68" i="27"/>
  <c r="AB67" i="27"/>
  <c r="K67" i="27"/>
  <c r="G67" i="27"/>
  <c r="AB66" i="27"/>
  <c r="K66" i="27"/>
  <c r="G66" i="27"/>
  <c r="AB65" i="27"/>
  <c r="K65" i="27"/>
  <c r="G65" i="27"/>
  <c r="AB64" i="27"/>
  <c r="K64" i="27"/>
  <c r="G64" i="27"/>
  <c r="AB63" i="27"/>
  <c r="K63" i="27"/>
  <c r="G63" i="27"/>
  <c r="AB62" i="27"/>
  <c r="K62" i="27"/>
  <c r="G62" i="27"/>
  <c r="AB61" i="27"/>
  <c r="K61" i="27"/>
  <c r="G61" i="27"/>
  <c r="AB60" i="27"/>
  <c r="K60" i="27"/>
  <c r="G60" i="27"/>
  <c r="AB59" i="27"/>
  <c r="K59" i="27"/>
  <c r="G59" i="27"/>
  <c r="AB58" i="27"/>
  <c r="K58" i="27"/>
  <c r="G58" i="27"/>
  <c r="AB57" i="27"/>
  <c r="K57" i="27"/>
  <c r="G57" i="27"/>
  <c r="AB56" i="27"/>
  <c r="K56" i="27"/>
  <c r="G56" i="27"/>
  <c r="AB55" i="27"/>
  <c r="K55" i="27"/>
  <c r="G55" i="27"/>
  <c r="AB54" i="27"/>
  <c r="K54" i="27"/>
  <c r="G54" i="27"/>
  <c r="AB53" i="27"/>
  <c r="K53" i="27"/>
  <c r="G53" i="27"/>
  <c r="AB52" i="27"/>
  <c r="K52" i="27"/>
  <c r="G52" i="27"/>
  <c r="AB51" i="27"/>
  <c r="K51" i="27"/>
  <c r="G51" i="27"/>
  <c r="AB50" i="27"/>
  <c r="K50" i="27"/>
  <c r="G50" i="27"/>
  <c r="AB49" i="27"/>
  <c r="K49" i="27"/>
  <c r="G49" i="27"/>
  <c r="AB48" i="27"/>
  <c r="K48" i="27"/>
  <c r="G48" i="27"/>
  <c r="AB47" i="27"/>
  <c r="K47" i="27"/>
  <c r="G47" i="27"/>
  <c r="AB46" i="27"/>
  <c r="K46" i="27"/>
  <c r="G46" i="27"/>
  <c r="AB45" i="27"/>
  <c r="K45" i="27"/>
  <c r="G45" i="27"/>
  <c r="AB44" i="27"/>
  <c r="K44" i="27"/>
  <c r="G44" i="27"/>
  <c r="AB43" i="27"/>
  <c r="K43" i="27"/>
  <c r="G43" i="27"/>
  <c r="AB42" i="27"/>
  <c r="K42" i="27"/>
  <c r="G42" i="27"/>
  <c r="AB41" i="27"/>
  <c r="K41" i="27"/>
  <c r="G41" i="27"/>
  <c r="AB40" i="27"/>
  <c r="K40" i="27"/>
  <c r="G40" i="27"/>
  <c r="AB39" i="27"/>
  <c r="K39" i="27"/>
  <c r="G39" i="27"/>
  <c r="AB38" i="27"/>
  <c r="K38" i="27"/>
  <c r="G38" i="27"/>
  <c r="AB37" i="27"/>
  <c r="K37" i="27"/>
  <c r="G37" i="27"/>
  <c r="AB36" i="27"/>
  <c r="K36" i="27"/>
  <c r="G36" i="27"/>
  <c r="AB35" i="27"/>
  <c r="K35" i="27"/>
  <c r="G35" i="27"/>
  <c r="AB34" i="27"/>
  <c r="K34" i="27"/>
  <c r="G34" i="27"/>
  <c r="AB33" i="27"/>
  <c r="K33" i="27"/>
  <c r="G33" i="27"/>
  <c r="AB32" i="27"/>
  <c r="K32" i="27"/>
  <c r="G32" i="27"/>
  <c r="AB31" i="27"/>
  <c r="K31" i="27"/>
  <c r="G31" i="27"/>
  <c r="AB30" i="27"/>
  <c r="K30" i="27"/>
  <c r="G30" i="27"/>
  <c r="AB29" i="27"/>
  <c r="K29" i="27"/>
  <c r="G29" i="27"/>
  <c r="AB28" i="27"/>
  <c r="K28" i="27"/>
  <c r="G28" i="27"/>
  <c r="AB27" i="27"/>
  <c r="K27" i="27"/>
  <c r="G27" i="27"/>
  <c r="AB26" i="27"/>
  <c r="K26" i="27"/>
  <c r="G26" i="27"/>
  <c r="AB25" i="27"/>
  <c r="K25" i="27"/>
  <c r="G25" i="27"/>
  <c r="AB24" i="27"/>
  <c r="K24" i="27"/>
  <c r="G24" i="27"/>
  <c r="AB23" i="27"/>
  <c r="K23" i="27"/>
  <c r="G23" i="27"/>
  <c r="AB22" i="27"/>
  <c r="K22" i="27"/>
  <c r="G22" i="27"/>
  <c r="AB21" i="27"/>
  <c r="K21" i="27"/>
  <c r="G21" i="27"/>
  <c r="AB20" i="27"/>
  <c r="K20" i="27"/>
  <c r="G20" i="27"/>
  <c r="AB19" i="27"/>
  <c r="K19" i="27"/>
  <c r="G19" i="27"/>
  <c r="AB18" i="27"/>
  <c r="K18" i="27"/>
  <c r="G18" i="27"/>
  <c r="AB17" i="27"/>
  <c r="K17" i="27"/>
  <c r="G17" i="27"/>
  <c r="AB16" i="27"/>
  <c r="K16" i="27"/>
  <c r="G16" i="27"/>
  <c r="AB15" i="27"/>
  <c r="K15" i="27"/>
  <c r="G15" i="27"/>
  <c r="AB14" i="27"/>
  <c r="K14" i="27"/>
  <c r="G14" i="27"/>
  <c r="AB13" i="27"/>
  <c r="K13" i="27"/>
  <c r="G13" i="27"/>
  <c r="AB12" i="27"/>
  <c r="K12" i="27"/>
  <c r="G12" i="27"/>
  <c r="AB11" i="27"/>
  <c r="K11" i="27"/>
  <c r="G11" i="27"/>
  <c r="AB10" i="27"/>
  <c r="K10" i="27"/>
  <c r="G10" i="27"/>
  <c r="AB9" i="27"/>
  <c r="K9" i="27"/>
  <c r="G9" i="27"/>
  <c r="AB8" i="27"/>
  <c r="L4" i="27" s="1"/>
  <c r="K8" i="27"/>
  <c r="K4" i="27" s="1"/>
  <c r="G8" i="27"/>
  <c r="P4" i="27"/>
  <c r="O4" i="27"/>
  <c r="N4" i="27"/>
  <c r="M4" i="27"/>
  <c r="J4" i="27"/>
  <c r="AB202" i="26"/>
  <c r="K202" i="26"/>
  <c r="G202" i="26"/>
  <c r="AB201" i="26"/>
  <c r="K201" i="26"/>
  <c r="G201" i="26"/>
  <c r="AB200" i="26"/>
  <c r="K200" i="26"/>
  <c r="G200" i="26"/>
  <c r="AB199" i="26"/>
  <c r="K199" i="26"/>
  <c r="G199" i="26"/>
  <c r="AB198" i="26"/>
  <c r="K198" i="26"/>
  <c r="G198" i="26"/>
  <c r="AB197" i="26"/>
  <c r="K197" i="26"/>
  <c r="G197" i="26"/>
  <c r="AB196" i="26"/>
  <c r="K196" i="26"/>
  <c r="G196" i="26"/>
  <c r="AB195" i="26"/>
  <c r="K195" i="26"/>
  <c r="G195" i="26"/>
  <c r="AB194" i="26"/>
  <c r="K194" i="26"/>
  <c r="G194" i="26"/>
  <c r="AB193" i="26"/>
  <c r="K193" i="26"/>
  <c r="G193" i="26"/>
  <c r="AB192" i="26"/>
  <c r="K192" i="26"/>
  <c r="G192" i="26"/>
  <c r="AB191" i="26"/>
  <c r="K191" i="26"/>
  <c r="G191" i="26"/>
  <c r="AB190" i="26"/>
  <c r="K190" i="26"/>
  <c r="G190" i="26"/>
  <c r="AB189" i="26"/>
  <c r="K189" i="26"/>
  <c r="G189" i="26"/>
  <c r="AB188" i="26"/>
  <c r="K188" i="26"/>
  <c r="G188" i="26"/>
  <c r="AB187" i="26"/>
  <c r="K187" i="26"/>
  <c r="G187" i="26"/>
  <c r="AB186" i="26"/>
  <c r="K186" i="26"/>
  <c r="G186" i="26"/>
  <c r="AB185" i="26"/>
  <c r="K185" i="26"/>
  <c r="G185" i="26"/>
  <c r="AB184" i="26"/>
  <c r="K184" i="26"/>
  <c r="G184" i="26"/>
  <c r="AB183" i="26"/>
  <c r="K183" i="26"/>
  <c r="G183" i="26"/>
  <c r="AB182" i="26"/>
  <c r="K182" i="26"/>
  <c r="G182" i="26"/>
  <c r="AB181" i="26"/>
  <c r="K181" i="26"/>
  <c r="G181" i="26"/>
  <c r="AB180" i="26"/>
  <c r="K180" i="26"/>
  <c r="G180" i="26"/>
  <c r="AB179" i="26"/>
  <c r="K179" i="26"/>
  <c r="G179" i="26"/>
  <c r="AB178" i="26"/>
  <c r="K178" i="26"/>
  <c r="G178" i="26"/>
  <c r="AB177" i="26"/>
  <c r="K177" i="26"/>
  <c r="G177" i="26"/>
  <c r="AB176" i="26"/>
  <c r="K176" i="26"/>
  <c r="G176" i="26"/>
  <c r="AB175" i="26"/>
  <c r="K175" i="26"/>
  <c r="G175" i="26"/>
  <c r="AB174" i="26"/>
  <c r="K174" i="26"/>
  <c r="G174" i="26"/>
  <c r="AB173" i="26"/>
  <c r="K173" i="26"/>
  <c r="G173" i="26"/>
  <c r="AB172" i="26"/>
  <c r="K172" i="26"/>
  <c r="G172" i="26"/>
  <c r="AB171" i="26"/>
  <c r="K171" i="26"/>
  <c r="G171" i="26"/>
  <c r="AB170" i="26"/>
  <c r="K170" i="26"/>
  <c r="G170" i="26"/>
  <c r="AB169" i="26"/>
  <c r="K169" i="26"/>
  <c r="G169" i="26"/>
  <c r="AB168" i="26"/>
  <c r="K168" i="26"/>
  <c r="G168" i="26"/>
  <c r="AB167" i="26"/>
  <c r="K167" i="26"/>
  <c r="G167" i="26"/>
  <c r="AB166" i="26"/>
  <c r="K166" i="26"/>
  <c r="G166" i="26"/>
  <c r="AB165" i="26"/>
  <c r="K165" i="26"/>
  <c r="G165" i="26"/>
  <c r="AB164" i="26"/>
  <c r="K164" i="26"/>
  <c r="G164" i="26"/>
  <c r="AB163" i="26"/>
  <c r="K163" i="26"/>
  <c r="G163" i="26"/>
  <c r="AB162" i="26"/>
  <c r="K162" i="26"/>
  <c r="G162" i="26"/>
  <c r="AB161" i="26"/>
  <c r="K161" i="26"/>
  <c r="G161" i="26"/>
  <c r="AB160" i="26"/>
  <c r="K160" i="26"/>
  <c r="G160" i="26"/>
  <c r="AB159" i="26"/>
  <c r="K159" i="26"/>
  <c r="G159" i="26"/>
  <c r="AB158" i="26"/>
  <c r="K158" i="26"/>
  <c r="G158" i="26"/>
  <c r="AB157" i="26"/>
  <c r="K157" i="26"/>
  <c r="G157" i="26"/>
  <c r="AB156" i="26"/>
  <c r="K156" i="26"/>
  <c r="G156" i="26"/>
  <c r="AB155" i="26"/>
  <c r="K155" i="26"/>
  <c r="G155" i="26"/>
  <c r="AB154" i="26"/>
  <c r="K154" i="26"/>
  <c r="G154" i="26"/>
  <c r="AB153" i="26"/>
  <c r="K153" i="26"/>
  <c r="G153" i="26"/>
  <c r="AB152" i="26"/>
  <c r="K152" i="26"/>
  <c r="G152" i="26"/>
  <c r="AB151" i="26"/>
  <c r="K151" i="26"/>
  <c r="G151" i="26"/>
  <c r="AB150" i="26"/>
  <c r="K150" i="26"/>
  <c r="G150" i="26"/>
  <c r="AB149" i="26"/>
  <c r="K149" i="26"/>
  <c r="G149" i="26"/>
  <c r="AB148" i="26"/>
  <c r="K148" i="26"/>
  <c r="G148" i="26"/>
  <c r="AB147" i="26"/>
  <c r="K147" i="26"/>
  <c r="G147" i="26"/>
  <c r="AB146" i="26"/>
  <c r="K146" i="26"/>
  <c r="G146" i="26"/>
  <c r="AB145" i="26"/>
  <c r="K145" i="26"/>
  <c r="G145" i="26"/>
  <c r="AB144" i="26"/>
  <c r="K144" i="26"/>
  <c r="G144" i="26"/>
  <c r="AB143" i="26"/>
  <c r="K143" i="26"/>
  <c r="G143" i="26"/>
  <c r="AB142" i="26"/>
  <c r="K142" i="26"/>
  <c r="G142" i="26"/>
  <c r="AB141" i="26"/>
  <c r="K141" i="26"/>
  <c r="G141" i="26"/>
  <c r="AB140" i="26"/>
  <c r="K140" i="26"/>
  <c r="G140" i="26"/>
  <c r="AB139" i="26"/>
  <c r="K139" i="26"/>
  <c r="G139" i="26"/>
  <c r="AB138" i="26"/>
  <c r="K138" i="26"/>
  <c r="G138" i="26"/>
  <c r="AB137" i="26"/>
  <c r="K137" i="26"/>
  <c r="G137" i="26"/>
  <c r="AB136" i="26"/>
  <c r="K136" i="26"/>
  <c r="G136" i="26"/>
  <c r="AB135" i="26"/>
  <c r="K135" i="26"/>
  <c r="G135" i="26"/>
  <c r="AB134" i="26"/>
  <c r="K134" i="26"/>
  <c r="G134" i="26"/>
  <c r="AB133" i="26"/>
  <c r="K133" i="26"/>
  <c r="G133" i="26"/>
  <c r="AB132" i="26"/>
  <c r="K132" i="26"/>
  <c r="G132" i="26"/>
  <c r="AB131" i="26"/>
  <c r="K131" i="26"/>
  <c r="G131" i="26"/>
  <c r="AB130" i="26"/>
  <c r="K130" i="26"/>
  <c r="G130" i="26"/>
  <c r="AB129" i="26"/>
  <c r="K129" i="26"/>
  <c r="G129" i="26"/>
  <c r="AB128" i="26"/>
  <c r="K128" i="26"/>
  <c r="G128" i="26"/>
  <c r="AB127" i="26"/>
  <c r="K127" i="26"/>
  <c r="G127" i="26"/>
  <c r="AB126" i="26"/>
  <c r="K126" i="26"/>
  <c r="G126" i="26"/>
  <c r="AB125" i="26"/>
  <c r="K125" i="26"/>
  <c r="G125" i="26"/>
  <c r="AB124" i="26"/>
  <c r="K124" i="26"/>
  <c r="G124" i="26"/>
  <c r="AB123" i="26"/>
  <c r="K123" i="26"/>
  <c r="G123" i="26"/>
  <c r="AB122" i="26"/>
  <c r="K122" i="26"/>
  <c r="G122" i="26"/>
  <c r="AB121" i="26"/>
  <c r="K121" i="26"/>
  <c r="G121" i="26"/>
  <c r="AB120" i="26"/>
  <c r="K120" i="26"/>
  <c r="G120" i="26"/>
  <c r="AB119" i="26"/>
  <c r="K119" i="26"/>
  <c r="G119" i="26"/>
  <c r="AB118" i="26"/>
  <c r="K118" i="26"/>
  <c r="G118" i="26"/>
  <c r="AB117" i="26"/>
  <c r="K117" i="26"/>
  <c r="G117" i="26"/>
  <c r="AB116" i="26"/>
  <c r="K116" i="26"/>
  <c r="G116" i="26"/>
  <c r="AB115" i="26"/>
  <c r="K115" i="26"/>
  <c r="G115" i="26"/>
  <c r="AB114" i="26"/>
  <c r="K114" i="26"/>
  <c r="G114" i="26"/>
  <c r="AB113" i="26"/>
  <c r="K113" i="26"/>
  <c r="G113" i="26"/>
  <c r="AB112" i="26"/>
  <c r="K112" i="26"/>
  <c r="G112" i="26"/>
  <c r="AB111" i="26"/>
  <c r="K111" i="26"/>
  <c r="G111" i="26"/>
  <c r="AB110" i="26"/>
  <c r="K110" i="26"/>
  <c r="G110" i="26"/>
  <c r="AB109" i="26"/>
  <c r="K109" i="26"/>
  <c r="G109" i="26"/>
  <c r="AB108" i="26"/>
  <c r="K108" i="26"/>
  <c r="G108" i="26"/>
  <c r="AB107" i="26"/>
  <c r="K107" i="26"/>
  <c r="G107" i="26"/>
  <c r="AB106" i="26"/>
  <c r="K106" i="26"/>
  <c r="G106" i="26"/>
  <c r="AB105" i="26"/>
  <c r="K105" i="26"/>
  <c r="G105" i="26"/>
  <c r="AB104" i="26"/>
  <c r="K104" i="26"/>
  <c r="G104" i="26"/>
  <c r="AB103" i="26"/>
  <c r="K103" i="26"/>
  <c r="G103" i="26"/>
  <c r="AB102" i="26"/>
  <c r="K102" i="26"/>
  <c r="G102" i="26"/>
  <c r="AB101" i="26"/>
  <c r="K101" i="26"/>
  <c r="G101" i="26"/>
  <c r="AB100" i="26"/>
  <c r="K100" i="26"/>
  <c r="G100" i="26"/>
  <c r="AB99" i="26"/>
  <c r="K99" i="26"/>
  <c r="G99" i="26"/>
  <c r="AB98" i="26"/>
  <c r="K98" i="26"/>
  <c r="G98" i="26"/>
  <c r="AB97" i="26"/>
  <c r="K97" i="26"/>
  <c r="G97" i="26"/>
  <c r="AB96" i="26"/>
  <c r="K96" i="26"/>
  <c r="G96" i="26"/>
  <c r="AB95" i="26"/>
  <c r="K95" i="26"/>
  <c r="G95" i="26"/>
  <c r="AB94" i="26"/>
  <c r="K94" i="26"/>
  <c r="G94" i="26"/>
  <c r="AB93" i="26"/>
  <c r="K93" i="26"/>
  <c r="G93" i="26"/>
  <c r="AB92" i="26"/>
  <c r="K92" i="26"/>
  <c r="G92" i="26"/>
  <c r="AB91" i="26"/>
  <c r="K91" i="26"/>
  <c r="G91" i="26"/>
  <c r="AB90" i="26"/>
  <c r="K90" i="26"/>
  <c r="G90" i="26"/>
  <c r="AB89" i="26"/>
  <c r="K89" i="26"/>
  <c r="G89" i="26"/>
  <c r="AB88" i="26"/>
  <c r="K88" i="26"/>
  <c r="G88" i="26"/>
  <c r="AB87" i="26"/>
  <c r="K87" i="26"/>
  <c r="G87" i="26"/>
  <c r="AB86" i="26"/>
  <c r="K86" i="26"/>
  <c r="G86" i="26"/>
  <c r="AB85" i="26"/>
  <c r="K85" i="26"/>
  <c r="G85" i="26"/>
  <c r="AB84" i="26"/>
  <c r="K84" i="26"/>
  <c r="G84" i="26"/>
  <c r="AB83" i="26"/>
  <c r="K83" i="26"/>
  <c r="G83" i="26"/>
  <c r="AB82" i="26"/>
  <c r="K82" i="26"/>
  <c r="G82" i="26"/>
  <c r="AB81" i="26"/>
  <c r="K81" i="26"/>
  <c r="G81" i="26"/>
  <c r="AB80" i="26"/>
  <c r="K80" i="26"/>
  <c r="G80" i="26"/>
  <c r="AB79" i="26"/>
  <c r="K79" i="26"/>
  <c r="G79" i="26"/>
  <c r="AB78" i="26"/>
  <c r="K78" i="26"/>
  <c r="G78" i="26"/>
  <c r="AB77" i="26"/>
  <c r="K77" i="26"/>
  <c r="G77" i="26"/>
  <c r="AB76" i="26"/>
  <c r="K76" i="26"/>
  <c r="G76" i="26"/>
  <c r="AB75" i="26"/>
  <c r="K75" i="26"/>
  <c r="G75" i="26"/>
  <c r="AB74" i="26"/>
  <c r="K74" i="26"/>
  <c r="G74" i="26"/>
  <c r="AB73" i="26"/>
  <c r="K73" i="26"/>
  <c r="G73" i="26"/>
  <c r="AB72" i="26"/>
  <c r="K72" i="26"/>
  <c r="G72" i="26"/>
  <c r="AB71" i="26"/>
  <c r="K71" i="26"/>
  <c r="G71" i="26"/>
  <c r="AB70" i="26"/>
  <c r="K70" i="26"/>
  <c r="G70" i="26"/>
  <c r="AB69" i="26"/>
  <c r="K69" i="26"/>
  <c r="G69" i="26"/>
  <c r="AB68" i="26"/>
  <c r="K68" i="26"/>
  <c r="G68" i="26"/>
  <c r="AB67" i="26"/>
  <c r="K67" i="26"/>
  <c r="G67" i="26"/>
  <c r="AB66" i="26"/>
  <c r="K66" i="26"/>
  <c r="G66" i="26"/>
  <c r="AB65" i="26"/>
  <c r="K65" i="26"/>
  <c r="G65" i="26"/>
  <c r="AB64" i="26"/>
  <c r="K64" i="26"/>
  <c r="G64" i="26"/>
  <c r="AB63" i="26"/>
  <c r="K63" i="26"/>
  <c r="G63" i="26"/>
  <c r="AB62" i="26"/>
  <c r="K62" i="26"/>
  <c r="G62" i="26"/>
  <c r="AB61" i="26"/>
  <c r="K61" i="26"/>
  <c r="G61" i="26"/>
  <c r="AB60" i="26"/>
  <c r="K60" i="26"/>
  <c r="G60" i="26"/>
  <c r="AB59" i="26"/>
  <c r="K59" i="26"/>
  <c r="G59" i="26"/>
  <c r="AB58" i="26"/>
  <c r="K58" i="26"/>
  <c r="G58" i="26"/>
  <c r="AB57" i="26"/>
  <c r="K57" i="26"/>
  <c r="G57" i="26"/>
  <c r="AB56" i="26"/>
  <c r="K56" i="26"/>
  <c r="G56" i="26"/>
  <c r="AB55" i="26"/>
  <c r="K55" i="26"/>
  <c r="G55" i="26"/>
  <c r="AB54" i="26"/>
  <c r="K54" i="26"/>
  <c r="G54" i="26"/>
  <c r="AB53" i="26"/>
  <c r="K53" i="26"/>
  <c r="G53" i="26"/>
  <c r="AB52" i="26"/>
  <c r="K52" i="26"/>
  <c r="G52" i="26"/>
  <c r="AB51" i="26"/>
  <c r="K51" i="26"/>
  <c r="G51" i="26"/>
  <c r="AB50" i="26"/>
  <c r="K50" i="26"/>
  <c r="G50" i="26"/>
  <c r="AB49" i="26"/>
  <c r="K49" i="26"/>
  <c r="G49" i="26"/>
  <c r="AB48" i="26"/>
  <c r="K48" i="26"/>
  <c r="G48" i="26"/>
  <c r="AB47" i="26"/>
  <c r="K47" i="26"/>
  <c r="G47" i="26"/>
  <c r="AB46" i="26"/>
  <c r="K46" i="26"/>
  <c r="G46" i="26"/>
  <c r="AB45" i="26"/>
  <c r="K45" i="26"/>
  <c r="G45" i="26"/>
  <c r="AB44" i="26"/>
  <c r="K44" i="26"/>
  <c r="G44" i="26"/>
  <c r="AB43" i="26"/>
  <c r="K43" i="26"/>
  <c r="G43" i="26"/>
  <c r="AB42" i="26"/>
  <c r="K42" i="26"/>
  <c r="G42" i="26"/>
  <c r="AB41" i="26"/>
  <c r="K41" i="26"/>
  <c r="G41" i="26"/>
  <c r="AB40" i="26"/>
  <c r="K40" i="26"/>
  <c r="G40" i="26"/>
  <c r="AB39" i="26"/>
  <c r="K39" i="26"/>
  <c r="G39" i="26"/>
  <c r="AB38" i="26"/>
  <c r="K38" i="26"/>
  <c r="G38" i="26"/>
  <c r="AB37" i="26"/>
  <c r="K37" i="26"/>
  <c r="G37" i="26"/>
  <c r="AB36" i="26"/>
  <c r="K36" i="26"/>
  <c r="G36" i="26"/>
  <c r="AB35" i="26"/>
  <c r="K35" i="26"/>
  <c r="G35" i="26"/>
  <c r="AB34" i="26"/>
  <c r="K34" i="26"/>
  <c r="G34" i="26"/>
  <c r="AB33" i="26"/>
  <c r="K33" i="26"/>
  <c r="G33" i="26"/>
  <c r="AB32" i="26"/>
  <c r="K32" i="26"/>
  <c r="G32" i="26"/>
  <c r="AB31" i="26"/>
  <c r="K31" i="26"/>
  <c r="G31" i="26"/>
  <c r="AB30" i="26"/>
  <c r="K30" i="26"/>
  <c r="G30" i="26"/>
  <c r="AB29" i="26"/>
  <c r="K29" i="26"/>
  <c r="G29" i="26"/>
  <c r="AB28" i="26"/>
  <c r="K28" i="26"/>
  <c r="G28" i="26"/>
  <c r="AB27" i="26"/>
  <c r="K27" i="26"/>
  <c r="G27" i="26"/>
  <c r="AB26" i="26"/>
  <c r="K26" i="26"/>
  <c r="G26" i="26"/>
  <c r="AB25" i="26"/>
  <c r="K25" i="26"/>
  <c r="G25" i="26"/>
  <c r="AB24" i="26"/>
  <c r="K24" i="26"/>
  <c r="G24" i="26"/>
  <c r="AB23" i="26"/>
  <c r="K23" i="26"/>
  <c r="G23" i="26"/>
  <c r="AB22" i="26"/>
  <c r="K22" i="26"/>
  <c r="G22" i="26"/>
  <c r="AB21" i="26"/>
  <c r="K21" i="26"/>
  <c r="G21" i="26"/>
  <c r="AB20" i="26"/>
  <c r="K20" i="26"/>
  <c r="G20" i="26"/>
  <c r="AB19" i="26"/>
  <c r="K19" i="26"/>
  <c r="G19" i="26"/>
  <c r="AB18" i="26"/>
  <c r="K18" i="26"/>
  <c r="G18" i="26"/>
  <c r="AB17" i="26"/>
  <c r="K17" i="26"/>
  <c r="G17" i="26"/>
  <c r="AB16" i="26"/>
  <c r="K16" i="26"/>
  <c r="G16" i="26"/>
  <c r="AB15" i="26"/>
  <c r="K15" i="26"/>
  <c r="G15" i="26"/>
  <c r="AB14" i="26"/>
  <c r="K14" i="26"/>
  <c r="G14" i="26"/>
  <c r="AB13" i="26"/>
  <c r="K13" i="26"/>
  <c r="G13" i="26"/>
  <c r="AB12" i="26"/>
  <c r="K12" i="26"/>
  <c r="G12" i="26"/>
  <c r="AB11" i="26"/>
  <c r="K11" i="26"/>
  <c r="G11" i="26"/>
  <c r="AB10" i="26"/>
  <c r="K10" i="26"/>
  <c r="G10" i="26"/>
  <c r="AB9" i="26"/>
  <c r="K9" i="26"/>
  <c r="G9" i="26"/>
  <c r="AB8" i="26"/>
  <c r="L4" i="26" s="1"/>
  <c r="K8" i="26"/>
  <c r="G8" i="26"/>
  <c r="P4" i="26"/>
  <c r="O4" i="26"/>
  <c r="N4" i="26"/>
  <c r="M4" i="26"/>
  <c r="K4" i="26"/>
  <c r="J4" i="26"/>
  <c r="AB202" i="25"/>
  <c r="K202" i="25"/>
  <c r="G202" i="25"/>
  <c r="AB201" i="25"/>
  <c r="K201" i="25"/>
  <c r="G201" i="25"/>
  <c r="AB200" i="25"/>
  <c r="K200" i="25"/>
  <c r="G200" i="25"/>
  <c r="AB199" i="25"/>
  <c r="K199" i="25"/>
  <c r="G199" i="25"/>
  <c r="AB198" i="25"/>
  <c r="K198" i="25"/>
  <c r="G198" i="25"/>
  <c r="AB197" i="25"/>
  <c r="K197" i="25"/>
  <c r="G197" i="25"/>
  <c r="AB196" i="25"/>
  <c r="K196" i="25"/>
  <c r="G196" i="25"/>
  <c r="AB195" i="25"/>
  <c r="K195" i="25"/>
  <c r="G195" i="25"/>
  <c r="AB194" i="25"/>
  <c r="K194" i="25"/>
  <c r="G194" i="25"/>
  <c r="AB193" i="25"/>
  <c r="K193" i="25"/>
  <c r="G193" i="25"/>
  <c r="AB192" i="25"/>
  <c r="K192" i="25"/>
  <c r="G192" i="25"/>
  <c r="AB191" i="25"/>
  <c r="K191" i="25"/>
  <c r="G191" i="25"/>
  <c r="AB190" i="25"/>
  <c r="K190" i="25"/>
  <c r="G190" i="25"/>
  <c r="AB189" i="25"/>
  <c r="K189" i="25"/>
  <c r="G189" i="25"/>
  <c r="AB188" i="25"/>
  <c r="K188" i="25"/>
  <c r="G188" i="25"/>
  <c r="AB187" i="25"/>
  <c r="K187" i="25"/>
  <c r="G187" i="25"/>
  <c r="AB186" i="25"/>
  <c r="K186" i="25"/>
  <c r="G186" i="25"/>
  <c r="AB185" i="25"/>
  <c r="K185" i="25"/>
  <c r="G185" i="25"/>
  <c r="AB184" i="25"/>
  <c r="K184" i="25"/>
  <c r="G184" i="25"/>
  <c r="AB183" i="25"/>
  <c r="K183" i="25"/>
  <c r="G183" i="25"/>
  <c r="AB182" i="25"/>
  <c r="K182" i="25"/>
  <c r="G182" i="25"/>
  <c r="AB181" i="25"/>
  <c r="K181" i="25"/>
  <c r="G181" i="25"/>
  <c r="AB180" i="25"/>
  <c r="K180" i="25"/>
  <c r="G180" i="25"/>
  <c r="AB179" i="25"/>
  <c r="K179" i="25"/>
  <c r="G179" i="25"/>
  <c r="AB178" i="25"/>
  <c r="K178" i="25"/>
  <c r="G178" i="25"/>
  <c r="AB177" i="25"/>
  <c r="K177" i="25"/>
  <c r="G177" i="25"/>
  <c r="AB176" i="25"/>
  <c r="K176" i="25"/>
  <c r="G176" i="25"/>
  <c r="AB175" i="25"/>
  <c r="K175" i="25"/>
  <c r="G175" i="25"/>
  <c r="AB174" i="25"/>
  <c r="K174" i="25"/>
  <c r="G174" i="25"/>
  <c r="AB173" i="25"/>
  <c r="K173" i="25"/>
  <c r="G173" i="25"/>
  <c r="AB172" i="25"/>
  <c r="K172" i="25"/>
  <c r="G172" i="25"/>
  <c r="AB171" i="25"/>
  <c r="K171" i="25"/>
  <c r="G171" i="25"/>
  <c r="AB170" i="25"/>
  <c r="K170" i="25"/>
  <c r="G170" i="25"/>
  <c r="AB169" i="25"/>
  <c r="K169" i="25"/>
  <c r="G169" i="25"/>
  <c r="AB168" i="25"/>
  <c r="K168" i="25"/>
  <c r="G168" i="25"/>
  <c r="AB167" i="25"/>
  <c r="K167" i="25"/>
  <c r="G167" i="25"/>
  <c r="AB166" i="25"/>
  <c r="K166" i="25"/>
  <c r="G166" i="25"/>
  <c r="AB165" i="25"/>
  <c r="K165" i="25"/>
  <c r="G165" i="25"/>
  <c r="AB164" i="25"/>
  <c r="K164" i="25"/>
  <c r="G164" i="25"/>
  <c r="AB163" i="25"/>
  <c r="K163" i="25"/>
  <c r="G163" i="25"/>
  <c r="AB162" i="25"/>
  <c r="K162" i="25"/>
  <c r="G162" i="25"/>
  <c r="AB161" i="25"/>
  <c r="K161" i="25"/>
  <c r="G161" i="25"/>
  <c r="AB160" i="25"/>
  <c r="K160" i="25"/>
  <c r="G160" i="25"/>
  <c r="AB159" i="25"/>
  <c r="K159" i="25"/>
  <c r="G159" i="25"/>
  <c r="AB158" i="25"/>
  <c r="K158" i="25"/>
  <c r="G158" i="25"/>
  <c r="AB157" i="25"/>
  <c r="K157" i="25"/>
  <c r="G157" i="25"/>
  <c r="AB156" i="25"/>
  <c r="K156" i="25"/>
  <c r="G156" i="25"/>
  <c r="AB155" i="25"/>
  <c r="K155" i="25"/>
  <c r="G155" i="25"/>
  <c r="AB154" i="25"/>
  <c r="K154" i="25"/>
  <c r="G154" i="25"/>
  <c r="AB153" i="25"/>
  <c r="K153" i="25"/>
  <c r="G153" i="25"/>
  <c r="AB152" i="25"/>
  <c r="K152" i="25"/>
  <c r="G152" i="25"/>
  <c r="AB151" i="25"/>
  <c r="K151" i="25"/>
  <c r="G151" i="25"/>
  <c r="AB150" i="25"/>
  <c r="K150" i="25"/>
  <c r="G150" i="25"/>
  <c r="AB149" i="25"/>
  <c r="K149" i="25"/>
  <c r="G149" i="25"/>
  <c r="AB148" i="25"/>
  <c r="K148" i="25"/>
  <c r="G148" i="25"/>
  <c r="AB147" i="25"/>
  <c r="K147" i="25"/>
  <c r="G147" i="25"/>
  <c r="AB146" i="25"/>
  <c r="K146" i="25"/>
  <c r="G146" i="25"/>
  <c r="AB145" i="25"/>
  <c r="K145" i="25"/>
  <c r="G145" i="25"/>
  <c r="AB144" i="25"/>
  <c r="K144" i="25"/>
  <c r="G144" i="25"/>
  <c r="AB143" i="25"/>
  <c r="K143" i="25"/>
  <c r="G143" i="25"/>
  <c r="AB142" i="25"/>
  <c r="K142" i="25"/>
  <c r="G142" i="25"/>
  <c r="AB141" i="25"/>
  <c r="K141" i="25"/>
  <c r="G141" i="25"/>
  <c r="AB140" i="25"/>
  <c r="K140" i="25"/>
  <c r="G140" i="25"/>
  <c r="AB139" i="25"/>
  <c r="K139" i="25"/>
  <c r="G139" i="25"/>
  <c r="AB138" i="25"/>
  <c r="K138" i="25"/>
  <c r="G138" i="25"/>
  <c r="AB137" i="25"/>
  <c r="K137" i="25"/>
  <c r="G137" i="25"/>
  <c r="AB136" i="25"/>
  <c r="K136" i="25"/>
  <c r="G136" i="25"/>
  <c r="AB135" i="25"/>
  <c r="K135" i="25"/>
  <c r="G135" i="25"/>
  <c r="AB134" i="25"/>
  <c r="K134" i="25"/>
  <c r="G134" i="25"/>
  <c r="AB133" i="25"/>
  <c r="K133" i="25"/>
  <c r="G133" i="25"/>
  <c r="AB132" i="25"/>
  <c r="K132" i="25"/>
  <c r="G132" i="25"/>
  <c r="AB131" i="25"/>
  <c r="K131" i="25"/>
  <c r="G131" i="25"/>
  <c r="AB130" i="25"/>
  <c r="K130" i="25"/>
  <c r="G130" i="25"/>
  <c r="AB129" i="25"/>
  <c r="K129" i="25"/>
  <c r="G129" i="25"/>
  <c r="AB128" i="25"/>
  <c r="K128" i="25"/>
  <c r="G128" i="25"/>
  <c r="AB127" i="25"/>
  <c r="K127" i="25"/>
  <c r="G127" i="25"/>
  <c r="AB126" i="25"/>
  <c r="K126" i="25"/>
  <c r="G126" i="25"/>
  <c r="AB125" i="25"/>
  <c r="K125" i="25"/>
  <c r="G125" i="25"/>
  <c r="AB124" i="25"/>
  <c r="K124" i="25"/>
  <c r="G124" i="25"/>
  <c r="AB123" i="25"/>
  <c r="K123" i="25"/>
  <c r="G123" i="25"/>
  <c r="AB122" i="25"/>
  <c r="K122" i="25"/>
  <c r="G122" i="25"/>
  <c r="AB121" i="25"/>
  <c r="K121" i="25"/>
  <c r="G121" i="25"/>
  <c r="AB120" i="25"/>
  <c r="K120" i="25"/>
  <c r="G120" i="25"/>
  <c r="AB119" i="25"/>
  <c r="K119" i="25"/>
  <c r="G119" i="25"/>
  <c r="AB118" i="25"/>
  <c r="K118" i="25"/>
  <c r="G118" i="25"/>
  <c r="AB117" i="25"/>
  <c r="K117" i="25"/>
  <c r="G117" i="25"/>
  <c r="AB116" i="25"/>
  <c r="K116" i="25"/>
  <c r="G116" i="25"/>
  <c r="AB115" i="25"/>
  <c r="K115" i="25"/>
  <c r="G115" i="25"/>
  <c r="AB114" i="25"/>
  <c r="K114" i="25"/>
  <c r="G114" i="25"/>
  <c r="AB113" i="25"/>
  <c r="K113" i="25"/>
  <c r="G113" i="25"/>
  <c r="AB112" i="25"/>
  <c r="K112" i="25"/>
  <c r="G112" i="25"/>
  <c r="AB111" i="25"/>
  <c r="K111" i="25"/>
  <c r="G111" i="25"/>
  <c r="AB110" i="25"/>
  <c r="K110" i="25"/>
  <c r="G110" i="25"/>
  <c r="AB109" i="25"/>
  <c r="K109" i="25"/>
  <c r="G109" i="25"/>
  <c r="AB108" i="25"/>
  <c r="K108" i="25"/>
  <c r="G108" i="25"/>
  <c r="AB107" i="25"/>
  <c r="K107" i="25"/>
  <c r="G107" i="25"/>
  <c r="AB106" i="25"/>
  <c r="K106" i="25"/>
  <c r="G106" i="25"/>
  <c r="AB105" i="25"/>
  <c r="K105" i="25"/>
  <c r="G105" i="25"/>
  <c r="AB104" i="25"/>
  <c r="K104" i="25"/>
  <c r="G104" i="25"/>
  <c r="AB103" i="25"/>
  <c r="K103" i="25"/>
  <c r="G103" i="25"/>
  <c r="AB102" i="25"/>
  <c r="K102" i="25"/>
  <c r="G102" i="25"/>
  <c r="AB101" i="25"/>
  <c r="K101" i="25"/>
  <c r="G101" i="25"/>
  <c r="AB100" i="25"/>
  <c r="K100" i="25"/>
  <c r="G100" i="25"/>
  <c r="AB99" i="25"/>
  <c r="K99" i="25"/>
  <c r="G99" i="25"/>
  <c r="AB98" i="25"/>
  <c r="K98" i="25"/>
  <c r="G98" i="25"/>
  <c r="AB97" i="25"/>
  <c r="K97" i="25"/>
  <c r="G97" i="25"/>
  <c r="AB96" i="25"/>
  <c r="K96" i="25"/>
  <c r="G96" i="25"/>
  <c r="AB95" i="25"/>
  <c r="K95" i="25"/>
  <c r="G95" i="25"/>
  <c r="AB94" i="25"/>
  <c r="K94" i="25"/>
  <c r="G94" i="25"/>
  <c r="AB93" i="25"/>
  <c r="K93" i="25"/>
  <c r="G93" i="25"/>
  <c r="AB92" i="25"/>
  <c r="K92" i="25"/>
  <c r="G92" i="25"/>
  <c r="AB91" i="25"/>
  <c r="K91" i="25"/>
  <c r="G91" i="25"/>
  <c r="AB90" i="25"/>
  <c r="K90" i="25"/>
  <c r="G90" i="25"/>
  <c r="AB89" i="25"/>
  <c r="K89" i="25"/>
  <c r="G89" i="25"/>
  <c r="AB88" i="25"/>
  <c r="K88" i="25"/>
  <c r="G88" i="25"/>
  <c r="AB87" i="25"/>
  <c r="K87" i="25"/>
  <c r="G87" i="25"/>
  <c r="AB86" i="25"/>
  <c r="K86" i="25"/>
  <c r="G86" i="25"/>
  <c r="AB85" i="25"/>
  <c r="K85" i="25"/>
  <c r="G85" i="25"/>
  <c r="AB84" i="25"/>
  <c r="K84" i="25"/>
  <c r="G84" i="25"/>
  <c r="AB83" i="25"/>
  <c r="K83" i="25"/>
  <c r="G83" i="25"/>
  <c r="AB82" i="25"/>
  <c r="K82" i="25"/>
  <c r="G82" i="25"/>
  <c r="AB81" i="25"/>
  <c r="K81" i="25"/>
  <c r="G81" i="25"/>
  <c r="AB80" i="25"/>
  <c r="K80" i="25"/>
  <c r="G80" i="25"/>
  <c r="AB79" i="25"/>
  <c r="K79" i="25"/>
  <c r="G79" i="25"/>
  <c r="AB78" i="25"/>
  <c r="K78" i="25"/>
  <c r="G78" i="25"/>
  <c r="AB77" i="25"/>
  <c r="K77" i="25"/>
  <c r="G77" i="25"/>
  <c r="AB76" i="25"/>
  <c r="K76" i="25"/>
  <c r="G76" i="25"/>
  <c r="AB75" i="25"/>
  <c r="K75" i="25"/>
  <c r="G75" i="25"/>
  <c r="AB74" i="25"/>
  <c r="K74" i="25"/>
  <c r="G74" i="25"/>
  <c r="AB73" i="25"/>
  <c r="K73" i="25"/>
  <c r="G73" i="25"/>
  <c r="AB72" i="25"/>
  <c r="K72" i="25"/>
  <c r="G72" i="25"/>
  <c r="AB71" i="25"/>
  <c r="K71" i="25"/>
  <c r="G71" i="25"/>
  <c r="AB70" i="25"/>
  <c r="K70" i="25"/>
  <c r="G70" i="25"/>
  <c r="AB69" i="25"/>
  <c r="K69" i="25"/>
  <c r="G69" i="25"/>
  <c r="AB68" i="25"/>
  <c r="K68" i="25"/>
  <c r="G68" i="25"/>
  <c r="AB67" i="25"/>
  <c r="K67" i="25"/>
  <c r="G67" i="25"/>
  <c r="AB66" i="25"/>
  <c r="K66" i="25"/>
  <c r="G66" i="25"/>
  <c r="AB65" i="25"/>
  <c r="K65" i="25"/>
  <c r="G65" i="25"/>
  <c r="AB64" i="25"/>
  <c r="K64" i="25"/>
  <c r="G64" i="25"/>
  <c r="AB63" i="25"/>
  <c r="K63" i="25"/>
  <c r="G63" i="25"/>
  <c r="AB62" i="25"/>
  <c r="K62" i="25"/>
  <c r="G62" i="25"/>
  <c r="AB61" i="25"/>
  <c r="K61" i="25"/>
  <c r="G61" i="25"/>
  <c r="AB60" i="25"/>
  <c r="K60" i="25"/>
  <c r="G60" i="25"/>
  <c r="AB59" i="25"/>
  <c r="K59" i="25"/>
  <c r="G59" i="25"/>
  <c r="AB58" i="25"/>
  <c r="K58" i="25"/>
  <c r="G58" i="25"/>
  <c r="AB57" i="25"/>
  <c r="K57" i="25"/>
  <c r="G57" i="25"/>
  <c r="AB56" i="25"/>
  <c r="K56" i="25"/>
  <c r="G56" i="25"/>
  <c r="AB55" i="25"/>
  <c r="K55" i="25"/>
  <c r="G55" i="25"/>
  <c r="AB54" i="25"/>
  <c r="K54" i="25"/>
  <c r="G54" i="25"/>
  <c r="AB53" i="25"/>
  <c r="K53" i="25"/>
  <c r="G53" i="25"/>
  <c r="AB52" i="25"/>
  <c r="K52" i="25"/>
  <c r="G52" i="25"/>
  <c r="AB51" i="25"/>
  <c r="K51" i="25"/>
  <c r="G51" i="25"/>
  <c r="AB50" i="25"/>
  <c r="K50" i="25"/>
  <c r="G50" i="25"/>
  <c r="AB49" i="25"/>
  <c r="K49" i="25"/>
  <c r="G49" i="25"/>
  <c r="AB48" i="25"/>
  <c r="K48" i="25"/>
  <c r="G48" i="25"/>
  <c r="AB47" i="25"/>
  <c r="K47" i="25"/>
  <c r="G47" i="25"/>
  <c r="AB46" i="25"/>
  <c r="K46" i="25"/>
  <c r="G46" i="25"/>
  <c r="AB45" i="25"/>
  <c r="K45" i="25"/>
  <c r="G45" i="25"/>
  <c r="AB44" i="25"/>
  <c r="K44" i="25"/>
  <c r="G44" i="25"/>
  <c r="AB43" i="25"/>
  <c r="K43" i="25"/>
  <c r="G43" i="25"/>
  <c r="AB42" i="25"/>
  <c r="K42" i="25"/>
  <c r="G42" i="25"/>
  <c r="AB41" i="25"/>
  <c r="K41" i="25"/>
  <c r="G41" i="25"/>
  <c r="AB40" i="25"/>
  <c r="K40" i="25"/>
  <c r="G40" i="25"/>
  <c r="AB39" i="25"/>
  <c r="K39" i="25"/>
  <c r="G39" i="25"/>
  <c r="AB38" i="25"/>
  <c r="K38" i="25"/>
  <c r="G38" i="25"/>
  <c r="AB37" i="25"/>
  <c r="K37" i="25"/>
  <c r="G37" i="25"/>
  <c r="AB36" i="25"/>
  <c r="K36" i="25"/>
  <c r="G36" i="25"/>
  <c r="AB35" i="25"/>
  <c r="K35" i="25"/>
  <c r="G35" i="25"/>
  <c r="AB34" i="25"/>
  <c r="K34" i="25"/>
  <c r="G34" i="25"/>
  <c r="AB33" i="25"/>
  <c r="K33" i="25"/>
  <c r="G33" i="25"/>
  <c r="AB32" i="25"/>
  <c r="K32" i="25"/>
  <c r="G32" i="25"/>
  <c r="AB31" i="25"/>
  <c r="K31" i="25"/>
  <c r="G31" i="25"/>
  <c r="AB30" i="25"/>
  <c r="K30" i="25"/>
  <c r="G30" i="25"/>
  <c r="AB29" i="25"/>
  <c r="K29" i="25"/>
  <c r="G29" i="25"/>
  <c r="AB28" i="25"/>
  <c r="K28" i="25"/>
  <c r="G28" i="25"/>
  <c r="AB27" i="25"/>
  <c r="K27" i="25"/>
  <c r="G27" i="25"/>
  <c r="AB26" i="25"/>
  <c r="K26" i="25"/>
  <c r="G26" i="25"/>
  <c r="AB25" i="25"/>
  <c r="K25" i="25"/>
  <c r="G25" i="25"/>
  <c r="AB24" i="25"/>
  <c r="K24" i="25"/>
  <c r="G24" i="25"/>
  <c r="AB23" i="25"/>
  <c r="K23" i="25"/>
  <c r="G23" i="25"/>
  <c r="AB22" i="25"/>
  <c r="K22" i="25"/>
  <c r="G22" i="25"/>
  <c r="AB21" i="25"/>
  <c r="K21" i="25"/>
  <c r="G21" i="25"/>
  <c r="AB20" i="25"/>
  <c r="K20" i="25"/>
  <c r="G20" i="25"/>
  <c r="AB19" i="25"/>
  <c r="K19" i="25"/>
  <c r="G19" i="25"/>
  <c r="AB18" i="25"/>
  <c r="K18" i="25"/>
  <c r="G18" i="25"/>
  <c r="AB17" i="25"/>
  <c r="K17" i="25"/>
  <c r="G17" i="25"/>
  <c r="AB16" i="25"/>
  <c r="K16" i="25"/>
  <c r="G16" i="25"/>
  <c r="AB15" i="25"/>
  <c r="K15" i="25"/>
  <c r="G15" i="25"/>
  <c r="AB14" i="25"/>
  <c r="K14" i="25"/>
  <c r="G14" i="25"/>
  <c r="AB13" i="25"/>
  <c r="K13" i="25"/>
  <c r="G13" i="25"/>
  <c r="AB12" i="25"/>
  <c r="K12" i="25"/>
  <c r="G12" i="25"/>
  <c r="AB11" i="25"/>
  <c r="K11" i="25"/>
  <c r="G11" i="25"/>
  <c r="AB10" i="25"/>
  <c r="L4" i="25" s="1"/>
  <c r="K10" i="25"/>
  <c r="G10" i="25"/>
  <c r="AB9" i="25"/>
  <c r="K9" i="25"/>
  <c r="G9" i="25"/>
  <c r="AB8" i="25"/>
  <c r="K8" i="25"/>
  <c r="K4" i="25" s="1"/>
  <c r="G8" i="25"/>
  <c r="P4" i="25"/>
  <c r="O4" i="25"/>
  <c r="N4" i="25"/>
  <c r="M4" i="25"/>
  <c r="J4" i="25"/>
  <c r="AB202" i="24"/>
  <c r="K202" i="24"/>
  <c r="G202" i="24"/>
  <c r="AB201" i="24"/>
  <c r="K201" i="24"/>
  <c r="G201" i="24"/>
  <c r="AB200" i="24"/>
  <c r="K200" i="24"/>
  <c r="G200" i="24"/>
  <c r="AB199" i="24"/>
  <c r="K199" i="24"/>
  <c r="G199" i="24"/>
  <c r="AB198" i="24"/>
  <c r="K198" i="24"/>
  <c r="G198" i="24"/>
  <c r="AB197" i="24"/>
  <c r="K197" i="24"/>
  <c r="G197" i="24"/>
  <c r="AB196" i="24"/>
  <c r="K196" i="24"/>
  <c r="G196" i="24"/>
  <c r="AB195" i="24"/>
  <c r="K195" i="24"/>
  <c r="G195" i="24"/>
  <c r="J4" i="24" s="1"/>
  <c r="AB194" i="24"/>
  <c r="K194" i="24"/>
  <c r="G194" i="24"/>
  <c r="AB193" i="24"/>
  <c r="K193" i="24"/>
  <c r="G193" i="24"/>
  <c r="AB192" i="24"/>
  <c r="K192" i="24"/>
  <c r="G192" i="24"/>
  <c r="AB191" i="24"/>
  <c r="K191" i="24"/>
  <c r="G191" i="24"/>
  <c r="AB190" i="24"/>
  <c r="K190" i="24"/>
  <c r="G190" i="24"/>
  <c r="AB189" i="24"/>
  <c r="K189" i="24"/>
  <c r="G189" i="24"/>
  <c r="AB188" i="24"/>
  <c r="K188" i="24"/>
  <c r="G188" i="24"/>
  <c r="AB187" i="24"/>
  <c r="K187" i="24"/>
  <c r="G187" i="24"/>
  <c r="AB186" i="24"/>
  <c r="K186" i="24"/>
  <c r="G186" i="24"/>
  <c r="AB185" i="24"/>
  <c r="K185" i="24"/>
  <c r="G185" i="24"/>
  <c r="AB184" i="24"/>
  <c r="K184" i="24"/>
  <c r="G184" i="24"/>
  <c r="AB183" i="24"/>
  <c r="K183" i="24"/>
  <c r="G183" i="24"/>
  <c r="AB182" i="24"/>
  <c r="K182" i="24"/>
  <c r="G182" i="24"/>
  <c r="AB181" i="24"/>
  <c r="K181" i="24"/>
  <c r="G181" i="24"/>
  <c r="AB180" i="24"/>
  <c r="K180" i="24"/>
  <c r="G180" i="24"/>
  <c r="AB179" i="24"/>
  <c r="K179" i="24"/>
  <c r="G179" i="24"/>
  <c r="AB178" i="24"/>
  <c r="K178" i="24"/>
  <c r="G178" i="24"/>
  <c r="AB177" i="24"/>
  <c r="K177" i="24"/>
  <c r="G177" i="24"/>
  <c r="AB176" i="24"/>
  <c r="K176" i="24"/>
  <c r="G176" i="24"/>
  <c r="AB175" i="24"/>
  <c r="K175" i="24"/>
  <c r="G175" i="24"/>
  <c r="AB174" i="24"/>
  <c r="K174" i="24"/>
  <c r="G174" i="24"/>
  <c r="AB173" i="24"/>
  <c r="K173" i="24"/>
  <c r="G173" i="24"/>
  <c r="AB172" i="24"/>
  <c r="K172" i="24"/>
  <c r="G172" i="24"/>
  <c r="AB171" i="24"/>
  <c r="K171" i="24"/>
  <c r="G171" i="24"/>
  <c r="AB170" i="24"/>
  <c r="K170" i="24"/>
  <c r="G170" i="24"/>
  <c r="AB169" i="24"/>
  <c r="K169" i="24"/>
  <c r="G169" i="24"/>
  <c r="AB168" i="24"/>
  <c r="K168" i="24"/>
  <c r="G168" i="24"/>
  <c r="AB167" i="24"/>
  <c r="K167" i="24"/>
  <c r="G167" i="24"/>
  <c r="AB166" i="24"/>
  <c r="K166" i="24"/>
  <c r="G166" i="24"/>
  <c r="AB165" i="24"/>
  <c r="K165" i="24"/>
  <c r="G165" i="24"/>
  <c r="AB164" i="24"/>
  <c r="K164" i="24"/>
  <c r="G164" i="24"/>
  <c r="AB163" i="24"/>
  <c r="K163" i="24"/>
  <c r="G163" i="24"/>
  <c r="AB162" i="24"/>
  <c r="K162" i="24"/>
  <c r="G162" i="24"/>
  <c r="AB161" i="24"/>
  <c r="K161" i="24"/>
  <c r="G161" i="24"/>
  <c r="AB160" i="24"/>
  <c r="K160" i="24"/>
  <c r="G160" i="24"/>
  <c r="AB159" i="24"/>
  <c r="K159" i="24"/>
  <c r="G159" i="24"/>
  <c r="AB158" i="24"/>
  <c r="K158" i="24"/>
  <c r="G158" i="24"/>
  <c r="AB157" i="24"/>
  <c r="K157" i="24"/>
  <c r="G157" i="24"/>
  <c r="AB156" i="24"/>
  <c r="K156" i="24"/>
  <c r="G156" i="24"/>
  <c r="AB155" i="24"/>
  <c r="K155" i="24"/>
  <c r="G155" i="24"/>
  <c r="AB154" i="24"/>
  <c r="K154" i="24"/>
  <c r="G154" i="24"/>
  <c r="AB153" i="24"/>
  <c r="K153" i="24"/>
  <c r="G153" i="24"/>
  <c r="AB152" i="24"/>
  <c r="K152" i="24"/>
  <c r="G152" i="24"/>
  <c r="AB151" i="24"/>
  <c r="K151" i="24"/>
  <c r="G151" i="24"/>
  <c r="AB150" i="24"/>
  <c r="K150" i="24"/>
  <c r="G150" i="24"/>
  <c r="AB149" i="24"/>
  <c r="K149" i="24"/>
  <c r="G149" i="24"/>
  <c r="AB148" i="24"/>
  <c r="K148" i="24"/>
  <c r="G148" i="24"/>
  <c r="AB147" i="24"/>
  <c r="K147" i="24"/>
  <c r="G147" i="24"/>
  <c r="AB146" i="24"/>
  <c r="K146" i="24"/>
  <c r="G146" i="24"/>
  <c r="AB145" i="24"/>
  <c r="K145" i="24"/>
  <c r="G145" i="24"/>
  <c r="AB144" i="24"/>
  <c r="K144" i="24"/>
  <c r="G144" i="24"/>
  <c r="AB143" i="24"/>
  <c r="K143" i="24"/>
  <c r="G143" i="24"/>
  <c r="AB142" i="24"/>
  <c r="K142" i="24"/>
  <c r="G142" i="24"/>
  <c r="AB141" i="24"/>
  <c r="K141" i="24"/>
  <c r="G141" i="24"/>
  <c r="AB140" i="24"/>
  <c r="K140" i="24"/>
  <c r="G140" i="24"/>
  <c r="AB139" i="24"/>
  <c r="K139" i="24"/>
  <c r="G139" i="24"/>
  <c r="AB138" i="24"/>
  <c r="K138" i="24"/>
  <c r="G138" i="24"/>
  <c r="AB137" i="24"/>
  <c r="K137" i="24"/>
  <c r="G137" i="24"/>
  <c r="AB136" i="24"/>
  <c r="K136" i="24"/>
  <c r="G136" i="24"/>
  <c r="AB135" i="24"/>
  <c r="K135" i="24"/>
  <c r="G135" i="24"/>
  <c r="AB134" i="24"/>
  <c r="K134" i="24"/>
  <c r="G134" i="24"/>
  <c r="AB133" i="24"/>
  <c r="K133" i="24"/>
  <c r="G133" i="24"/>
  <c r="AB132" i="24"/>
  <c r="K132" i="24"/>
  <c r="G132" i="24"/>
  <c r="AB131" i="24"/>
  <c r="K131" i="24"/>
  <c r="G131" i="24"/>
  <c r="AB130" i="24"/>
  <c r="K130" i="24"/>
  <c r="G130" i="24"/>
  <c r="AB129" i="24"/>
  <c r="K129" i="24"/>
  <c r="G129" i="24"/>
  <c r="AB128" i="24"/>
  <c r="K128" i="24"/>
  <c r="G128" i="24"/>
  <c r="AB127" i="24"/>
  <c r="K127" i="24"/>
  <c r="G127" i="24"/>
  <c r="AB126" i="24"/>
  <c r="K126" i="24"/>
  <c r="G126" i="24"/>
  <c r="AB125" i="24"/>
  <c r="K125" i="24"/>
  <c r="G125" i="24"/>
  <c r="AB124" i="24"/>
  <c r="K124" i="24"/>
  <c r="G124" i="24"/>
  <c r="AB123" i="24"/>
  <c r="K123" i="24"/>
  <c r="G123" i="24"/>
  <c r="AB122" i="24"/>
  <c r="K122" i="24"/>
  <c r="G122" i="24"/>
  <c r="AB121" i="24"/>
  <c r="K121" i="24"/>
  <c r="G121" i="24"/>
  <c r="AB120" i="24"/>
  <c r="K120" i="24"/>
  <c r="G120" i="24"/>
  <c r="AB119" i="24"/>
  <c r="K119" i="24"/>
  <c r="G119" i="24"/>
  <c r="AB118" i="24"/>
  <c r="K118" i="24"/>
  <c r="G118" i="24"/>
  <c r="AB117" i="24"/>
  <c r="K117" i="24"/>
  <c r="G117" i="24"/>
  <c r="AB116" i="24"/>
  <c r="K116" i="24"/>
  <c r="G116" i="24"/>
  <c r="AB115" i="24"/>
  <c r="K115" i="24"/>
  <c r="G115" i="24"/>
  <c r="AB114" i="24"/>
  <c r="K114" i="24"/>
  <c r="G114" i="24"/>
  <c r="AB113" i="24"/>
  <c r="K113" i="24"/>
  <c r="G113" i="24"/>
  <c r="AB112" i="24"/>
  <c r="K112" i="24"/>
  <c r="G112" i="24"/>
  <c r="AB111" i="24"/>
  <c r="K111" i="24"/>
  <c r="G111" i="24"/>
  <c r="AB110" i="24"/>
  <c r="K110" i="24"/>
  <c r="G110" i="24"/>
  <c r="AB109" i="24"/>
  <c r="K109" i="24"/>
  <c r="G109" i="24"/>
  <c r="AB108" i="24"/>
  <c r="K108" i="24"/>
  <c r="G108" i="24"/>
  <c r="AB107" i="24"/>
  <c r="K107" i="24"/>
  <c r="G107" i="24"/>
  <c r="AB106" i="24"/>
  <c r="K106" i="24"/>
  <c r="G106" i="24"/>
  <c r="AB105" i="24"/>
  <c r="K105" i="24"/>
  <c r="G105" i="24"/>
  <c r="AB104" i="24"/>
  <c r="K104" i="24"/>
  <c r="G104" i="24"/>
  <c r="AB103" i="24"/>
  <c r="K103" i="24"/>
  <c r="G103" i="24"/>
  <c r="AB102" i="24"/>
  <c r="K102" i="24"/>
  <c r="G102" i="24"/>
  <c r="AB101" i="24"/>
  <c r="K101" i="24"/>
  <c r="G101" i="24"/>
  <c r="AB100" i="24"/>
  <c r="K100" i="24"/>
  <c r="G100" i="24"/>
  <c r="AB99" i="24"/>
  <c r="K99" i="24"/>
  <c r="G99" i="24"/>
  <c r="AB98" i="24"/>
  <c r="K98" i="24"/>
  <c r="G98" i="24"/>
  <c r="AB97" i="24"/>
  <c r="K97" i="24"/>
  <c r="G97" i="24"/>
  <c r="AB96" i="24"/>
  <c r="K96" i="24"/>
  <c r="G96" i="24"/>
  <c r="AB95" i="24"/>
  <c r="K95" i="24"/>
  <c r="G95" i="24"/>
  <c r="AB94" i="24"/>
  <c r="K94" i="24"/>
  <c r="G94" i="24"/>
  <c r="AB93" i="24"/>
  <c r="K93" i="24"/>
  <c r="G93" i="24"/>
  <c r="AB92" i="24"/>
  <c r="K92" i="24"/>
  <c r="G92" i="24"/>
  <c r="AB91" i="24"/>
  <c r="K91" i="24"/>
  <c r="G91" i="24"/>
  <c r="AB90" i="24"/>
  <c r="K90" i="24"/>
  <c r="G90" i="24"/>
  <c r="AB89" i="24"/>
  <c r="K89" i="24"/>
  <c r="G89" i="24"/>
  <c r="AB88" i="24"/>
  <c r="K88" i="24"/>
  <c r="G88" i="24"/>
  <c r="AB87" i="24"/>
  <c r="K87" i="24"/>
  <c r="G87" i="24"/>
  <c r="AB86" i="24"/>
  <c r="K86" i="24"/>
  <c r="G86" i="24"/>
  <c r="AB85" i="24"/>
  <c r="K85" i="24"/>
  <c r="G85" i="24"/>
  <c r="AB84" i="24"/>
  <c r="K84" i="24"/>
  <c r="G84" i="24"/>
  <c r="AB83" i="24"/>
  <c r="K83" i="24"/>
  <c r="G83" i="24"/>
  <c r="AB82" i="24"/>
  <c r="K82" i="24"/>
  <c r="G82" i="24"/>
  <c r="AB81" i="24"/>
  <c r="K81" i="24"/>
  <c r="G81" i="24"/>
  <c r="AB80" i="24"/>
  <c r="K80" i="24"/>
  <c r="G80" i="24"/>
  <c r="AB79" i="24"/>
  <c r="K79" i="24"/>
  <c r="G79" i="24"/>
  <c r="AB78" i="24"/>
  <c r="K78" i="24"/>
  <c r="G78" i="24"/>
  <c r="AB77" i="24"/>
  <c r="K77" i="24"/>
  <c r="G77" i="24"/>
  <c r="AB76" i="24"/>
  <c r="K76" i="24"/>
  <c r="G76" i="24"/>
  <c r="AB75" i="24"/>
  <c r="K75" i="24"/>
  <c r="G75" i="24"/>
  <c r="AB74" i="24"/>
  <c r="K74" i="24"/>
  <c r="G74" i="24"/>
  <c r="AB73" i="24"/>
  <c r="K73" i="24"/>
  <c r="G73" i="24"/>
  <c r="AB72" i="24"/>
  <c r="K72" i="24"/>
  <c r="G72" i="24"/>
  <c r="AB71" i="24"/>
  <c r="K71" i="24"/>
  <c r="G71" i="24"/>
  <c r="AB70" i="24"/>
  <c r="K70" i="24"/>
  <c r="G70" i="24"/>
  <c r="AB69" i="24"/>
  <c r="K69" i="24"/>
  <c r="G69" i="24"/>
  <c r="AB68" i="24"/>
  <c r="K68" i="24"/>
  <c r="G68" i="24"/>
  <c r="AB67" i="24"/>
  <c r="K67" i="24"/>
  <c r="G67" i="24"/>
  <c r="AB66" i="24"/>
  <c r="K66" i="24"/>
  <c r="G66" i="24"/>
  <c r="AB65" i="24"/>
  <c r="K65" i="24"/>
  <c r="G65" i="24"/>
  <c r="AB64" i="24"/>
  <c r="K64" i="24"/>
  <c r="G64" i="24"/>
  <c r="AB63" i="24"/>
  <c r="K63" i="24"/>
  <c r="G63" i="24"/>
  <c r="AB62" i="24"/>
  <c r="K62" i="24"/>
  <c r="G62" i="24"/>
  <c r="AB61" i="24"/>
  <c r="K61" i="24"/>
  <c r="G61" i="24"/>
  <c r="AB60" i="24"/>
  <c r="K60" i="24"/>
  <c r="G60" i="24"/>
  <c r="AB59" i="24"/>
  <c r="K59" i="24"/>
  <c r="G59" i="24"/>
  <c r="AB58" i="24"/>
  <c r="K58" i="24"/>
  <c r="G58" i="24"/>
  <c r="AB57" i="24"/>
  <c r="K57" i="24"/>
  <c r="G57" i="24"/>
  <c r="AB56" i="24"/>
  <c r="K56" i="24"/>
  <c r="G56" i="24"/>
  <c r="AB55" i="24"/>
  <c r="K55" i="24"/>
  <c r="G55" i="24"/>
  <c r="AB54" i="24"/>
  <c r="K54" i="24"/>
  <c r="G54" i="24"/>
  <c r="AB53" i="24"/>
  <c r="K53" i="24"/>
  <c r="G53" i="24"/>
  <c r="AB52" i="24"/>
  <c r="K52" i="24"/>
  <c r="G52" i="24"/>
  <c r="AB51" i="24"/>
  <c r="K51" i="24"/>
  <c r="G51" i="24"/>
  <c r="AB50" i="24"/>
  <c r="K50" i="24"/>
  <c r="G50" i="24"/>
  <c r="AB49" i="24"/>
  <c r="K49" i="24"/>
  <c r="G49" i="24"/>
  <c r="AB48" i="24"/>
  <c r="K48" i="24"/>
  <c r="G48" i="24"/>
  <c r="AB47" i="24"/>
  <c r="K47" i="24"/>
  <c r="G47" i="24"/>
  <c r="AB46" i="24"/>
  <c r="K46" i="24"/>
  <c r="G46" i="24"/>
  <c r="AB45" i="24"/>
  <c r="K45" i="24"/>
  <c r="G45" i="24"/>
  <c r="AB44" i="24"/>
  <c r="K44" i="24"/>
  <c r="G44" i="24"/>
  <c r="AB43" i="24"/>
  <c r="K43" i="24"/>
  <c r="G43" i="24"/>
  <c r="AB42" i="24"/>
  <c r="K42" i="24"/>
  <c r="G42" i="24"/>
  <c r="AB41" i="24"/>
  <c r="K41" i="24"/>
  <c r="G41" i="24"/>
  <c r="AB40" i="24"/>
  <c r="K40" i="24"/>
  <c r="G40" i="24"/>
  <c r="AB39" i="24"/>
  <c r="K39" i="24"/>
  <c r="G39" i="24"/>
  <c r="AB38" i="24"/>
  <c r="K38" i="24"/>
  <c r="G38" i="24"/>
  <c r="AB37" i="24"/>
  <c r="K37" i="24"/>
  <c r="G37" i="24"/>
  <c r="AB36" i="24"/>
  <c r="K36" i="24"/>
  <c r="G36" i="24"/>
  <c r="AB35" i="24"/>
  <c r="K35" i="24"/>
  <c r="G35" i="24"/>
  <c r="AB34" i="24"/>
  <c r="K34" i="24"/>
  <c r="G34" i="24"/>
  <c r="AB33" i="24"/>
  <c r="K33" i="24"/>
  <c r="G33" i="24"/>
  <c r="AB32" i="24"/>
  <c r="K32" i="24"/>
  <c r="G32" i="24"/>
  <c r="AB31" i="24"/>
  <c r="K31" i="24"/>
  <c r="G31" i="24"/>
  <c r="AB30" i="24"/>
  <c r="K30" i="24"/>
  <c r="G30" i="24"/>
  <c r="AB29" i="24"/>
  <c r="K29" i="24"/>
  <c r="G29" i="24"/>
  <c r="AB28" i="24"/>
  <c r="K28" i="24"/>
  <c r="G28" i="24"/>
  <c r="AB27" i="24"/>
  <c r="K27" i="24"/>
  <c r="G27" i="24"/>
  <c r="AB26" i="24"/>
  <c r="K26" i="24"/>
  <c r="G26" i="24"/>
  <c r="AB25" i="24"/>
  <c r="K25" i="24"/>
  <c r="G25" i="24"/>
  <c r="AB24" i="24"/>
  <c r="K24" i="24"/>
  <c r="G24" i="24"/>
  <c r="AB23" i="24"/>
  <c r="K23" i="24"/>
  <c r="G23" i="24"/>
  <c r="AB22" i="24"/>
  <c r="K22" i="24"/>
  <c r="G22" i="24"/>
  <c r="AB21" i="24"/>
  <c r="K21" i="24"/>
  <c r="G21" i="24"/>
  <c r="AB20" i="24"/>
  <c r="K20" i="24"/>
  <c r="G20" i="24"/>
  <c r="AB19" i="24"/>
  <c r="K19" i="24"/>
  <c r="G19" i="24"/>
  <c r="AB18" i="24"/>
  <c r="K18" i="24"/>
  <c r="G18" i="24"/>
  <c r="AB17" i="24"/>
  <c r="K17" i="24"/>
  <c r="G17" i="24"/>
  <c r="AB16" i="24"/>
  <c r="K16" i="24"/>
  <c r="G16" i="24"/>
  <c r="AB15" i="24"/>
  <c r="K15" i="24"/>
  <c r="G15" i="24"/>
  <c r="AB14" i="24"/>
  <c r="K14" i="24"/>
  <c r="G14" i="24"/>
  <c r="AB13" i="24"/>
  <c r="L4" i="24" s="1"/>
  <c r="K13" i="24"/>
  <c r="G13" i="24"/>
  <c r="AB12" i="24"/>
  <c r="K12" i="24"/>
  <c r="G12" i="24"/>
  <c r="AB11" i="24"/>
  <c r="K11" i="24"/>
  <c r="G11" i="24"/>
  <c r="AB10" i="24"/>
  <c r="K10" i="24"/>
  <c r="G10" i="24"/>
  <c r="AB9" i="24"/>
  <c r="K9" i="24"/>
  <c r="G9" i="24"/>
  <c r="AB8" i="24"/>
  <c r="K8" i="24"/>
  <c r="K4" i="24" s="1"/>
  <c r="G8" i="24"/>
  <c r="P4" i="24"/>
  <c r="O4" i="24"/>
  <c r="N4" i="24"/>
  <c r="M4" i="24"/>
  <c r="AB202" i="23"/>
  <c r="K202" i="23"/>
  <c r="G202" i="23"/>
  <c r="AB201" i="23"/>
  <c r="K201" i="23"/>
  <c r="G201" i="23"/>
  <c r="AB200" i="23"/>
  <c r="K200" i="23"/>
  <c r="G200" i="23"/>
  <c r="AB199" i="23"/>
  <c r="K199" i="23"/>
  <c r="G199" i="23"/>
  <c r="AB198" i="23"/>
  <c r="K198" i="23"/>
  <c r="G198" i="23"/>
  <c r="AB197" i="23"/>
  <c r="K197" i="23"/>
  <c r="G197" i="23"/>
  <c r="AB196" i="23"/>
  <c r="K196" i="23"/>
  <c r="G196" i="23"/>
  <c r="AB195" i="23"/>
  <c r="K195" i="23"/>
  <c r="G195" i="23"/>
  <c r="AB194" i="23"/>
  <c r="K194" i="23"/>
  <c r="G194" i="23"/>
  <c r="AB193" i="23"/>
  <c r="K193" i="23"/>
  <c r="G193" i="23"/>
  <c r="AB192" i="23"/>
  <c r="K192" i="23"/>
  <c r="G192" i="23"/>
  <c r="AB191" i="23"/>
  <c r="K191" i="23"/>
  <c r="G191" i="23"/>
  <c r="AB190" i="23"/>
  <c r="K190" i="23"/>
  <c r="G190" i="23"/>
  <c r="AB189" i="23"/>
  <c r="K189" i="23"/>
  <c r="G189" i="23"/>
  <c r="AB188" i="23"/>
  <c r="K188" i="23"/>
  <c r="G188" i="23"/>
  <c r="AB187" i="23"/>
  <c r="K187" i="23"/>
  <c r="G187" i="23"/>
  <c r="AB186" i="23"/>
  <c r="K186" i="23"/>
  <c r="G186" i="23"/>
  <c r="AB185" i="23"/>
  <c r="K185" i="23"/>
  <c r="G185" i="23"/>
  <c r="AB184" i="23"/>
  <c r="K184" i="23"/>
  <c r="G184" i="23"/>
  <c r="AB183" i="23"/>
  <c r="K183" i="23"/>
  <c r="G183" i="23"/>
  <c r="AB182" i="23"/>
  <c r="K182" i="23"/>
  <c r="G182" i="23"/>
  <c r="AB181" i="23"/>
  <c r="K181" i="23"/>
  <c r="G181" i="23"/>
  <c r="AB180" i="23"/>
  <c r="K180" i="23"/>
  <c r="G180" i="23"/>
  <c r="AB179" i="23"/>
  <c r="K179" i="23"/>
  <c r="G179" i="23"/>
  <c r="AB178" i="23"/>
  <c r="K178" i="23"/>
  <c r="G178" i="23"/>
  <c r="AB177" i="23"/>
  <c r="K177" i="23"/>
  <c r="G177" i="23"/>
  <c r="AB176" i="23"/>
  <c r="K176" i="23"/>
  <c r="G176" i="23"/>
  <c r="AB175" i="23"/>
  <c r="K175" i="23"/>
  <c r="G175" i="23"/>
  <c r="AB174" i="23"/>
  <c r="K174" i="23"/>
  <c r="G174" i="23"/>
  <c r="AB173" i="23"/>
  <c r="K173" i="23"/>
  <c r="G173" i="23"/>
  <c r="AB172" i="23"/>
  <c r="K172" i="23"/>
  <c r="G172" i="23"/>
  <c r="AB171" i="23"/>
  <c r="K171" i="23"/>
  <c r="G171" i="23"/>
  <c r="AB170" i="23"/>
  <c r="K170" i="23"/>
  <c r="G170" i="23"/>
  <c r="AB169" i="23"/>
  <c r="K169" i="23"/>
  <c r="G169" i="23"/>
  <c r="AB168" i="23"/>
  <c r="K168" i="23"/>
  <c r="G168" i="23"/>
  <c r="AB167" i="23"/>
  <c r="K167" i="23"/>
  <c r="G167" i="23"/>
  <c r="AB166" i="23"/>
  <c r="K166" i="23"/>
  <c r="G166" i="23"/>
  <c r="AB165" i="23"/>
  <c r="K165" i="23"/>
  <c r="G165" i="23"/>
  <c r="AB164" i="23"/>
  <c r="K164" i="23"/>
  <c r="G164" i="23"/>
  <c r="AB163" i="23"/>
  <c r="K163" i="23"/>
  <c r="G163" i="23"/>
  <c r="AB162" i="23"/>
  <c r="K162" i="23"/>
  <c r="G162" i="23"/>
  <c r="AB161" i="23"/>
  <c r="K161" i="23"/>
  <c r="G161" i="23"/>
  <c r="AB160" i="23"/>
  <c r="K160" i="23"/>
  <c r="G160" i="23"/>
  <c r="AB159" i="23"/>
  <c r="K159" i="23"/>
  <c r="G159" i="23"/>
  <c r="AB158" i="23"/>
  <c r="K158" i="23"/>
  <c r="G158" i="23"/>
  <c r="AB157" i="23"/>
  <c r="K157" i="23"/>
  <c r="G157" i="23"/>
  <c r="AB156" i="23"/>
  <c r="K156" i="23"/>
  <c r="G156" i="23"/>
  <c r="AB155" i="23"/>
  <c r="K155" i="23"/>
  <c r="G155" i="23"/>
  <c r="AB154" i="23"/>
  <c r="K154" i="23"/>
  <c r="G154" i="23"/>
  <c r="AB153" i="23"/>
  <c r="K153" i="23"/>
  <c r="G153" i="23"/>
  <c r="AB152" i="23"/>
  <c r="K152" i="23"/>
  <c r="G152" i="23"/>
  <c r="AB151" i="23"/>
  <c r="K151" i="23"/>
  <c r="G151" i="23"/>
  <c r="AB150" i="23"/>
  <c r="K150" i="23"/>
  <c r="G150" i="23"/>
  <c r="AB149" i="23"/>
  <c r="K149" i="23"/>
  <c r="G149" i="23"/>
  <c r="AB148" i="23"/>
  <c r="K148" i="23"/>
  <c r="G148" i="23"/>
  <c r="AB147" i="23"/>
  <c r="K147" i="23"/>
  <c r="G147" i="23"/>
  <c r="AB146" i="23"/>
  <c r="K146" i="23"/>
  <c r="G146" i="23"/>
  <c r="AB145" i="23"/>
  <c r="K145" i="23"/>
  <c r="G145" i="23"/>
  <c r="AB144" i="23"/>
  <c r="K144" i="23"/>
  <c r="G144" i="23"/>
  <c r="AB143" i="23"/>
  <c r="K143" i="23"/>
  <c r="G143" i="23"/>
  <c r="AB142" i="23"/>
  <c r="K142" i="23"/>
  <c r="G142" i="23"/>
  <c r="AB141" i="23"/>
  <c r="K141" i="23"/>
  <c r="G141" i="23"/>
  <c r="AB140" i="23"/>
  <c r="K140" i="23"/>
  <c r="G140" i="23"/>
  <c r="AB139" i="23"/>
  <c r="K139" i="23"/>
  <c r="G139" i="23"/>
  <c r="AB138" i="23"/>
  <c r="K138" i="23"/>
  <c r="G138" i="23"/>
  <c r="AB137" i="23"/>
  <c r="K137" i="23"/>
  <c r="G137" i="23"/>
  <c r="AB136" i="23"/>
  <c r="K136" i="23"/>
  <c r="G136" i="23"/>
  <c r="AB135" i="23"/>
  <c r="K135" i="23"/>
  <c r="G135" i="23"/>
  <c r="AB134" i="23"/>
  <c r="K134" i="23"/>
  <c r="G134" i="23"/>
  <c r="AB133" i="23"/>
  <c r="K133" i="23"/>
  <c r="G133" i="23"/>
  <c r="AB132" i="23"/>
  <c r="K132" i="23"/>
  <c r="G132" i="23"/>
  <c r="AB131" i="23"/>
  <c r="K131" i="23"/>
  <c r="G131" i="23"/>
  <c r="AB130" i="23"/>
  <c r="K130" i="23"/>
  <c r="G130" i="23"/>
  <c r="AB129" i="23"/>
  <c r="K129" i="23"/>
  <c r="G129" i="23"/>
  <c r="AB128" i="23"/>
  <c r="K128" i="23"/>
  <c r="G128" i="23"/>
  <c r="AB127" i="23"/>
  <c r="K127" i="23"/>
  <c r="G127" i="23"/>
  <c r="AB126" i="23"/>
  <c r="K126" i="23"/>
  <c r="G126" i="23"/>
  <c r="AB125" i="23"/>
  <c r="K125" i="23"/>
  <c r="G125" i="23"/>
  <c r="AB124" i="23"/>
  <c r="K124" i="23"/>
  <c r="G124" i="23"/>
  <c r="AB123" i="23"/>
  <c r="K123" i="23"/>
  <c r="G123" i="23"/>
  <c r="AB122" i="23"/>
  <c r="K122" i="23"/>
  <c r="G122" i="23"/>
  <c r="AB121" i="23"/>
  <c r="K121" i="23"/>
  <c r="G121" i="23"/>
  <c r="AB120" i="23"/>
  <c r="K120" i="23"/>
  <c r="G120" i="23"/>
  <c r="AB119" i="23"/>
  <c r="K119" i="23"/>
  <c r="G119" i="23"/>
  <c r="AB118" i="23"/>
  <c r="K118" i="23"/>
  <c r="G118" i="23"/>
  <c r="AB117" i="23"/>
  <c r="K117" i="23"/>
  <c r="G117" i="23"/>
  <c r="AB116" i="23"/>
  <c r="K116" i="23"/>
  <c r="G116" i="23"/>
  <c r="AB115" i="23"/>
  <c r="K115" i="23"/>
  <c r="G115" i="23"/>
  <c r="AB114" i="23"/>
  <c r="K114" i="23"/>
  <c r="G114" i="23"/>
  <c r="AB113" i="23"/>
  <c r="K113" i="23"/>
  <c r="G113" i="23"/>
  <c r="AB112" i="23"/>
  <c r="K112" i="23"/>
  <c r="G112" i="23"/>
  <c r="AB111" i="23"/>
  <c r="K111" i="23"/>
  <c r="G111" i="23"/>
  <c r="AB110" i="23"/>
  <c r="K110" i="23"/>
  <c r="G110" i="23"/>
  <c r="AB109" i="23"/>
  <c r="K109" i="23"/>
  <c r="G109" i="23"/>
  <c r="AB108" i="23"/>
  <c r="K108" i="23"/>
  <c r="G108" i="23"/>
  <c r="AB107" i="23"/>
  <c r="K107" i="23"/>
  <c r="G107" i="23"/>
  <c r="AB106" i="23"/>
  <c r="K106" i="23"/>
  <c r="G106" i="23"/>
  <c r="AB105" i="23"/>
  <c r="K105" i="23"/>
  <c r="G105" i="23"/>
  <c r="AB104" i="23"/>
  <c r="K104" i="23"/>
  <c r="G104" i="23"/>
  <c r="AB103" i="23"/>
  <c r="K103" i="23"/>
  <c r="G103" i="23"/>
  <c r="AB102" i="23"/>
  <c r="K102" i="23"/>
  <c r="G102" i="23"/>
  <c r="AB101" i="23"/>
  <c r="K101" i="23"/>
  <c r="G101" i="23"/>
  <c r="AB100" i="23"/>
  <c r="K100" i="23"/>
  <c r="G100" i="23"/>
  <c r="AB99" i="23"/>
  <c r="K99" i="23"/>
  <c r="G99" i="23"/>
  <c r="AB98" i="23"/>
  <c r="K98" i="23"/>
  <c r="G98" i="23"/>
  <c r="AB97" i="23"/>
  <c r="K97" i="23"/>
  <c r="G97" i="23"/>
  <c r="AB96" i="23"/>
  <c r="K96" i="23"/>
  <c r="G96" i="23"/>
  <c r="AB95" i="23"/>
  <c r="K95" i="23"/>
  <c r="G95" i="23"/>
  <c r="AB94" i="23"/>
  <c r="K94" i="23"/>
  <c r="G94" i="23"/>
  <c r="AB93" i="23"/>
  <c r="K93" i="23"/>
  <c r="G93" i="23"/>
  <c r="AB92" i="23"/>
  <c r="K92" i="23"/>
  <c r="G92" i="23"/>
  <c r="AB91" i="23"/>
  <c r="K91" i="23"/>
  <c r="G91" i="23"/>
  <c r="AB90" i="23"/>
  <c r="K90" i="23"/>
  <c r="G90" i="23"/>
  <c r="AB89" i="23"/>
  <c r="K89" i="23"/>
  <c r="G89" i="23"/>
  <c r="AB88" i="23"/>
  <c r="K88" i="23"/>
  <c r="G88" i="23"/>
  <c r="AB87" i="23"/>
  <c r="K87" i="23"/>
  <c r="G87" i="23"/>
  <c r="AB86" i="23"/>
  <c r="K86" i="23"/>
  <c r="G86" i="23"/>
  <c r="AB85" i="23"/>
  <c r="K85" i="23"/>
  <c r="G85" i="23"/>
  <c r="AB84" i="23"/>
  <c r="K84" i="23"/>
  <c r="G84" i="23"/>
  <c r="AB83" i="23"/>
  <c r="K83" i="23"/>
  <c r="G83" i="23"/>
  <c r="AB82" i="23"/>
  <c r="K82" i="23"/>
  <c r="G82" i="23"/>
  <c r="AB81" i="23"/>
  <c r="K81" i="23"/>
  <c r="G81" i="23"/>
  <c r="AB80" i="23"/>
  <c r="K80" i="23"/>
  <c r="G80" i="23"/>
  <c r="AB79" i="23"/>
  <c r="K79" i="23"/>
  <c r="G79" i="23"/>
  <c r="AB78" i="23"/>
  <c r="K78" i="23"/>
  <c r="G78" i="23"/>
  <c r="AB77" i="23"/>
  <c r="K77" i="23"/>
  <c r="G77" i="23"/>
  <c r="AB76" i="23"/>
  <c r="K76" i="23"/>
  <c r="G76" i="23"/>
  <c r="AB75" i="23"/>
  <c r="K75" i="23"/>
  <c r="G75" i="23"/>
  <c r="AB74" i="23"/>
  <c r="K74" i="23"/>
  <c r="G74" i="23"/>
  <c r="AB73" i="23"/>
  <c r="K73" i="23"/>
  <c r="G73" i="23"/>
  <c r="AB72" i="23"/>
  <c r="K72" i="23"/>
  <c r="G72" i="23"/>
  <c r="AB71" i="23"/>
  <c r="K71" i="23"/>
  <c r="G71" i="23"/>
  <c r="AB70" i="23"/>
  <c r="K70" i="23"/>
  <c r="G70" i="23"/>
  <c r="AB69" i="23"/>
  <c r="K69" i="23"/>
  <c r="G69" i="23"/>
  <c r="AB68" i="23"/>
  <c r="K68" i="23"/>
  <c r="G68" i="23"/>
  <c r="AB67" i="23"/>
  <c r="K67" i="23"/>
  <c r="G67" i="23"/>
  <c r="AB66" i="23"/>
  <c r="K66" i="23"/>
  <c r="G66" i="23"/>
  <c r="AB65" i="23"/>
  <c r="K65" i="23"/>
  <c r="G65" i="23"/>
  <c r="AB64" i="23"/>
  <c r="K64" i="23"/>
  <c r="G64" i="23"/>
  <c r="AB63" i="23"/>
  <c r="K63" i="23"/>
  <c r="G63" i="23"/>
  <c r="AB62" i="23"/>
  <c r="K62" i="23"/>
  <c r="G62" i="23"/>
  <c r="AB61" i="23"/>
  <c r="K61" i="23"/>
  <c r="G61" i="23"/>
  <c r="AB60" i="23"/>
  <c r="K60" i="23"/>
  <c r="G60" i="23"/>
  <c r="AB59" i="23"/>
  <c r="K59" i="23"/>
  <c r="G59" i="23"/>
  <c r="AB58" i="23"/>
  <c r="K58" i="23"/>
  <c r="G58" i="23"/>
  <c r="AB57" i="23"/>
  <c r="K57" i="23"/>
  <c r="G57" i="23"/>
  <c r="AB56" i="23"/>
  <c r="K56" i="23"/>
  <c r="G56" i="23"/>
  <c r="AB55" i="23"/>
  <c r="K55" i="23"/>
  <c r="G55" i="23"/>
  <c r="AB54" i="23"/>
  <c r="K54" i="23"/>
  <c r="G54" i="23"/>
  <c r="AB53" i="23"/>
  <c r="K53" i="23"/>
  <c r="G53" i="23"/>
  <c r="AB52" i="23"/>
  <c r="K52" i="23"/>
  <c r="G52" i="23"/>
  <c r="AB51" i="23"/>
  <c r="K51" i="23"/>
  <c r="G51" i="23"/>
  <c r="AB50" i="23"/>
  <c r="K50" i="23"/>
  <c r="G50" i="23"/>
  <c r="AB49" i="23"/>
  <c r="K49" i="23"/>
  <c r="G49" i="23"/>
  <c r="AB48" i="23"/>
  <c r="K48" i="23"/>
  <c r="G48" i="23"/>
  <c r="AB47" i="23"/>
  <c r="K47" i="23"/>
  <c r="G47" i="23"/>
  <c r="AB46" i="23"/>
  <c r="K46" i="23"/>
  <c r="G46" i="23"/>
  <c r="AB45" i="23"/>
  <c r="K45" i="23"/>
  <c r="G45" i="23"/>
  <c r="AB44" i="23"/>
  <c r="K44" i="23"/>
  <c r="G44" i="23"/>
  <c r="AB43" i="23"/>
  <c r="K43" i="23"/>
  <c r="G43" i="23"/>
  <c r="AB42" i="23"/>
  <c r="K42" i="23"/>
  <c r="G42" i="23"/>
  <c r="AB41" i="23"/>
  <c r="K41" i="23"/>
  <c r="G41" i="23"/>
  <c r="AB40" i="23"/>
  <c r="K40" i="23"/>
  <c r="G40" i="23"/>
  <c r="AB39" i="23"/>
  <c r="K39" i="23"/>
  <c r="G39" i="23"/>
  <c r="AB38" i="23"/>
  <c r="K38" i="23"/>
  <c r="G38" i="23"/>
  <c r="AB37" i="23"/>
  <c r="K37" i="23"/>
  <c r="G37" i="23"/>
  <c r="AB36" i="23"/>
  <c r="K36" i="23"/>
  <c r="G36" i="23"/>
  <c r="AB35" i="23"/>
  <c r="K35" i="23"/>
  <c r="G35" i="23"/>
  <c r="AB34" i="23"/>
  <c r="K34" i="23"/>
  <c r="G34" i="23"/>
  <c r="AB33" i="23"/>
  <c r="K33" i="23"/>
  <c r="G33" i="23"/>
  <c r="AB32" i="23"/>
  <c r="K32" i="23"/>
  <c r="G32" i="23"/>
  <c r="AB31" i="23"/>
  <c r="K31" i="23"/>
  <c r="G31" i="23"/>
  <c r="AB30" i="23"/>
  <c r="K30" i="23"/>
  <c r="G30" i="23"/>
  <c r="AB29" i="23"/>
  <c r="K29" i="23"/>
  <c r="G29" i="23"/>
  <c r="AB28" i="23"/>
  <c r="K28" i="23"/>
  <c r="G28" i="23"/>
  <c r="AB27" i="23"/>
  <c r="K27" i="23"/>
  <c r="G27" i="23"/>
  <c r="AB26" i="23"/>
  <c r="K26" i="23"/>
  <c r="G26" i="23"/>
  <c r="AB25" i="23"/>
  <c r="K25" i="23"/>
  <c r="G25" i="23"/>
  <c r="AB24" i="23"/>
  <c r="K24" i="23"/>
  <c r="G24" i="23"/>
  <c r="AB23" i="23"/>
  <c r="K23" i="23"/>
  <c r="G23" i="23"/>
  <c r="AB22" i="23"/>
  <c r="K22" i="23"/>
  <c r="G22" i="23"/>
  <c r="AB21" i="23"/>
  <c r="K21" i="23"/>
  <c r="G21" i="23"/>
  <c r="AB20" i="23"/>
  <c r="K20" i="23"/>
  <c r="G20" i="23"/>
  <c r="AB19" i="23"/>
  <c r="K19" i="23"/>
  <c r="G19" i="23"/>
  <c r="AB18" i="23"/>
  <c r="K18" i="23"/>
  <c r="G18" i="23"/>
  <c r="AB17" i="23"/>
  <c r="K17" i="23"/>
  <c r="G17" i="23"/>
  <c r="AB16" i="23"/>
  <c r="K16" i="23"/>
  <c r="G16" i="23"/>
  <c r="AB15" i="23"/>
  <c r="K15" i="23"/>
  <c r="G15" i="23"/>
  <c r="AB14" i="23"/>
  <c r="K14" i="23"/>
  <c r="G14" i="23"/>
  <c r="AB13" i="23"/>
  <c r="K13" i="23"/>
  <c r="G13" i="23"/>
  <c r="AB12" i="23"/>
  <c r="K12" i="23"/>
  <c r="G12" i="23"/>
  <c r="AB11" i="23"/>
  <c r="K11" i="23"/>
  <c r="G11" i="23"/>
  <c r="AB10" i="23"/>
  <c r="K10" i="23"/>
  <c r="G10" i="23"/>
  <c r="AB9" i="23"/>
  <c r="L4" i="23" s="1"/>
  <c r="K9" i="23"/>
  <c r="G9" i="23"/>
  <c r="AB8" i="23"/>
  <c r="K8" i="23"/>
  <c r="K4" i="23" s="1"/>
  <c r="G8" i="23"/>
  <c r="P4" i="23"/>
  <c r="O4" i="23"/>
  <c r="N4" i="23"/>
  <c r="M4" i="23"/>
  <c r="J4" i="23"/>
  <c r="AB8" i="22"/>
  <c r="AB9" i="22"/>
  <c r="AB10" i="22"/>
  <c r="AB11" i="22"/>
  <c r="AB12" i="22"/>
  <c r="AB13" i="22"/>
  <c r="AB14" i="22"/>
  <c r="AB15" i="22"/>
  <c r="AB16" i="22"/>
  <c r="AB17" i="22"/>
  <c r="AB18" i="22"/>
  <c r="AB19" i="22"/>
  <c r="AB20" i="22"/>
  <c r="AB21" i="22"/>
  <c r="AB22" i="22"/>
  <c r="AB23" i="22"/>
  <c r="AB24" i="22"/>
  <c r="AB25" i="22"/>
  <c r="AB26" i="22"/>
  <c r="AB27" i="22"/>
  <c r="AB28" i="22"/>
  <c r="AB29" i="22"/>
  <c r="AB30" i="22"/>
  <c r="AB31" i="22"/>
  <c r="AB32" i="22"/>
  <c r="AB33" i="22"/>
  <c r="AB34" i="22"/>
  <c r="AB35" i="22"/>
  <c r="AB36" i="22"/>
  <c r="AB37" i="22"/>
  <c r="AB38" i="22"/>
  <c r="AB39" i="22"/>
  <c r="AB40" i="22"/>
  <c r="AB41" i="22"/>
  <c r="AB42" i="22"/>
  <c r="AB43" i="22"/>
  <c r="AB44" i="22"/>
  <c r="AB45" i="22"/>
  <c r="AB46" i="22"/>
  <c r="AB47" i="22"/>
  <c r="AB48" i="22"/>
  <c r="AB49" i="22"/>
  <c r="AB50" i="22"/>
  <c r="AB51" i="22"/>
  <c r="AB52" i="22"/>
  <c r="AB53" i="22"/>
  <c r="AB54" i="22"/>
  <c r="AB55" i="22"/>
  <c r="AB56" i="22"/>
  <c r="AB57" i="22"/>
  <c r="AB58" i="22"/>
  <c r="AB59" i="22"/>
  <c r="AB60" i="22"/>
  <c r="AB61" i="22"/>
  <c r="AB62" i="22"/>
  <c r="AB63" i="22"/>
  <c r="AB64" i="22"/>
  <c r="AB65" i="22"/>
  <c r="AB66" i="22"/>
  <c r="AB67" i="22"/>
  <c r="AB68" i="22"/>
  <c r="AB69" i="22"/>
  <c r="AB70" i="22"/>
  <c r="AB71" i="22"/>
  <c r="AB72" i="22"/>
  <c r="AB73" i="22"/>
  <c r="AB74" i="22"/>
  <c r="AB75" i="22"/>
  <c r="AB76" i="22"/>
  <c r="AB77" i="22"/>
  <c r="AB78" i="22"/>
  <c r="AB79" i="22"/>
  <c r="AB80" i="22"/>
  <c r="AB81" i="22"/>
  <c r="AB82" i="22"/>
  <c r="AB83" i="22"/>
  <c r="AB84" i="22"/>
  <c r="AB85" i="22"/>
  <c r="AB86" i="22"/>
  <c r="AB87" i="22"/>
  <c r="AB88" i="22"/>
  <c r="AB89" i="22"/>
  <c r="AB90" i="22"/>
  <c r="AB91" i="22"/>
  <c r="AB92" i="22"/>
  <c r="AB93" i="22"/>
  <c r="AB94" i="22"/>
  <c r="AB95" i="22"/>
  <c r="AB96" i="22"/>
  <c r="AB97" i="22"/>
  <c r="AB98" i="22"/>
  <c r="AB99" i="22"/>
  <c r="AB100" i="22"/>
  <c r="AB101" i="22"/>
  <c r="AB102" i="22"/>
  <c r="AB103" i="22"/>
  <c r="AB104" i="22"/>
  <c r="AB105" i="22"/>
  <c r="AB106" i="22"/>
  <c r="AB107" i="22"/>
  <c r="AB108" i="22"/>
  <c r="AB109" i="22"/>
  <c r="AB110" i="22"/>
  <c r="AB111" i="22"/>
  <c r="AB112" i="22"/>
  <c r="AB113" i="22"/>
  <c r="AB114" i="22"/>
  <c r="AB115" i="22"/>
  <c r="AB116" i="22"/>
  <c r="AB117" i="22"/>
  <c r="AB118" i="22"/>
  <c r="AB119" i="22"/>
  <c r="AB120" i="22"/>
  <c r="AB121" i="22"/>
  <c r="AB122" i="22"/>
  <c r="AB123" i="22"/>
  <c r="AB124" i="22"/>
  <c r="AB125" i="22"/>
  <c r="AB126" i="22"/>
  <c r="AB127" i="22"/>
  <c r="AB128" i="22"/>
  <c r="AB129" i="22"/>
  <c r="AB130" i="22"/>
  <c r="AB131" i="22"/>
  <c r="AB132" i="22"/>
  <c r="AB133" i="22"/>
  <c r="AB134" i="22"/>
  <c r="AB135" i="22"/>
  <c r="AB136" i="22"/>
  <c r="AB137" i="22"/>
  <c r="AB138" i="22"/>
  <c r="AB139" i="22"/>
  <c r="AB140" i="22"/>
  <c r="AB141" i="22"/>
  <c r="AB142" i="22"/>
  <c r="AB143" i="22"/>
  <c r="AB144" i="22"/>
  <c r="AB145" i="22"/>
  <c r="AB146" i="22"/>
  <c r="AB147" i="22"/>
  <c r="AB148" i="22"/>
  <c r="AB149" i="22"/>
  <c r="AB150" i="22"/>
  <c r="AB151" i="22"/>
  <c r="AB152" i="22"/>
  <c r="AB153" i="22"/>
  <c r="AB154" i="22"/>
  <c r="AB155" i="22"/>
  <c r="AB156" i="22"/>
  <c r="AB157" i="22"/>
  <c r="AB158" i="22"/>
  <c r="AB159" i="22"/>
  <c r="AB160" i="22"/>
  <c r="AB161" i="22"/>
  <c r="AB162" i="22"/>
  <c r="AB163" i="22"/>
  <c r="AB164" i="22"/>
  <c r="AB165" i="22"/>
  <c r="AB166" i="22"/>
  <c r="AB167" i="22"/>
  <c r="AB168" i="22"/>
  <c r="AB169" i="22"/>
  <c r="AB170" i="22"/>
  <c r="AB171" i="22"/>
  <c r="AB172" i="22"/>
  <c r="AB173" i="22"/>
  <c r="AB174" i="22"/>
  <c r="AB175" i="22"/>
  <c r="AB176" i="22"/>
  <c r="AB177" i="22"/>
  <c r="AB178" i="22"/>
  <c r="AB179" i="22"/>
  <c r="AB180" i="22"/>
  <c r="AB181" i="22"/>
  <c r="AB182" i="22"/>
  <c r="AB183" i="22"/>
  <c r="AB184" i="22"/>
  <c r="AB185" i="22"/>
  <c r="AB186" i="22"/>
  <c r="AB187" i="22"/>
  <c r="AB188" i="22"/>
  <c r="AB189" i="22"/>
  <c r="AB190" i="22"/>
  <c r="AB191" i="22"/>
  <c r="AB192" i="22"/>
  <c r="AB193" i="22"/>
  <c r="AB194" i="22"/>
  <c r="AB195" i="22"/>
  <c r="AB196" i="22"/>
  <c r="AB197" i="22"/>
  <c r="AB198" i="22"/>
  <c r="AB199" i="22"/>
  <c r="AB200" i="22"/>
  <c r="AB201" i="22"/>
  <c r="AB202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K110" i="22"/>
  <c r="K111" i="22"/>
  <c r="K112" i="22"/>
  <c r="K113" i="22"/>
  <c r="K114" i="22"/>
  <c r="K115" i="22"/>
  <c r="K116" i="22"/>
  <c r="K117" i="22"/>
  <c r="K118" i="22"/>
  <c r="K119" i="22"/>
  <c r="K120" i="22"/>
  <c r="K121" i="22"/>
  <c r="K122" i="22"/>
  <c r="K123" i="22"/>
  <c r="K124" i="22"/>
  <c r="K125" i="22"/>
  <c r="K126" i="22"/>
  <c r="K127" i="22"/>
  <c r="K128" i="22"/>
  <c r="K129" i="22"/>
  <c r="K130" i="22"/>
  <c r="K131" i="22"/>
  <c r="K132" i="22"/>
  <c r="K133" i="22"/>
  <c r="K134" i="22"/>
  <c r="K135" i="22"/>
  <c r="K136" i="22"/>
  <c r="K137" i="22"/>
  <c r="K138" i="22"/>
  <c r="K139" i="22"/>
  <c r="K140" i="22"/>
  <c r="K141" i="22"/>
  <c r="K142" i="22"/>
  <c r="K143" i="22"/>
  <c r="K144" i="22"/>
  <c r="K145" i="22"/>
  <c r="K146" i="22"/>
  <c r="K147" i="22"/>
  <c r="K148" i="22"/>
  <c r="K149" i="22"/>
  <c r="K150" i="22"/>
  <c r="K151" i="22"/>
  <c r="K152" i="22"/>
  <c r="K153" i="22"/>
  <c r="K154" i="22"/>
  <c r="K155" i="22"/>
  <c r="K156" i="22"/>
  <c r="K157" i="22"/>
  <c r="K158" i="22"/>
  <c r="K159" i="22"/>
  <c r="K160" i="22"/>
  <c r="K161" i="22"/>
  <c r="K162" i="22"/>
  <c r="K163" i="22"/>
  <c r="K164" i="22"/>
  <c r="K165" i="22"/>
  <c r="K166" i="22"/>
  <c r="K167" i="22"/>
  <c r="K168" i="22"/>
  <c r="K169" i="22"/>
  <c r="K170" i="22"/>
  <c r="K171" i="22"/>
  <c r="K172" i="22"/>
  <c r="K173" i="22"/>
  <c r="K174" i="22"/>
  <c r="K175" i="22"/>
  <c r="K176" i="22"/>
  <c r="K177" i="22"/>
  <c r="K178" i="22"/>
  <c r="K179" i="22"/>
  <c r="K180" i="22"/>
  <c r="K181" i="22"/>
  <c r="K182" i="22"/>
  <c r="K183" i="22"/>
  <c r="K184" i="22"/>
  <c r="K185" i="22"/>
  <c r="K186" i="22"/>
  <c r="K187" i="22"/>
  <c r="K188" i="22"/>
  <c r="K189" i="22"/>
  <c r="K190" i="22"/>
  <c r="K191" i="22"/>
  <c r="K192" i="22"/>
  <c r="K193" i="22"/>
  <c r="K194" i="22"/>
  <c r="K195" i="22"/>
  <c r="K196" i="22"/>
  <c r="K197" i="22"/>
  <c r="K198" i="22"/>
  <c r="K199" i="22"/>
  <c r="K200" i="22"/>
  <c r="K201" i="22"/>
  <c r="K202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J4" i="22" l="1"/>
  <c r="E28" i="1"/>
  <c r="D28" i="1"/>
  <c r="H28" i="1"/>
  <c r="E27" i="1"/>
  <c r="D27" i="1"/>
  <c r="I27" i="1"/>
  <c r="H27" i="1"/>
  <c r="D26" i="1"/>
  <c r="D25" i="1"/>
  <c r="H25" i="1"/>
  <c r="E24" i="1"/>
  <c r="D24" i="1"/>
  <c r="H24" i="1"/>
  <c r="D23" i="1"/>
  <c r="E23" i="1"/>
  <c r="H23" i="1"/>
  <c r="C23" i="1"/>
  <c r="D22" i="1"/>
  <c r="H22" i="1"/>
  <c r="D21" i="1"/>
  <c r="H21" i="1"/>
  <c r="D20" i="1"/>
  <c r="D19" i="1"/>
  <c r="E18" i="1"/>
  <c r="D18" i="1"/>
  <c r="I18" i="1"/>
  <c r="H18" i="1"/>
  <c r="D17" i="1"/>
  <c r="E17" i="1"/>
  <c r="H17" i="1"/>
  <c r="D16" i="1"/>
  <c r="E16" i="1"/>
  <c r="H16" i="1"/>
  <c r="D15" i="1"/>
  <c r="E15" i="1"/>
  <c r="H15" i="1"/>
  <c r="F15" i="1"/>
  <c r="D14" i="1"/>
  <c r="E14" i="1"/>
  <c r="D13" i="1"/>
  <c r="H13" i="1"/>
  <c r="D12" i="1"/>
  <c r="E12" i="1"/>
  <c r="H12" i="1"/>
  <c r="E11" i="1"/>
  <c r="D11" i="1"/>
  <c r="H11" i="1"/>
  <c r="I10" i="1"/>
  <c r="C28" i="1"/>
  <c r="C27" i="1"/>
  <c r="E26" i="1"/>
  <c r="C26" i="1"/>
  <c r="E25" i="1"/>
  <c r="C25" i="1"/>
  <c r="C24" i="1"/>
  <c r="E22" i="1"/>
  <c r="C22" i="1"/>
  <c r="E21" i="1"/>
  <c r="C21" i="1"/>
  <c r="E20" i="1"/>
  <c r="C20" i="1"/>
  <c r="E19" i="1"/>
  <c r="C19" i="1"/>
  <c r="C18" i="1"/>
  <c r="C17" i="1"/>
  <c r="C16" i="1"/>
  <c r="I16" i="1"/>
  <c r="C15" i="1"/>
  <c r="C12" i="1"/>
  <c r="C11" i="1"/>
  <c r="H10" i="1"/>
  <c r="C10" i="1"/>
  <c r="D10" i="1"/>
  <c r="F10" i="1"/>
  <c r="L4" i="22"/>
  <c r="I15" i="1"/>
  <c r="F13" i="1"/>
  <c r="I12" i="1"/>
  <c r="I11" i="1"/>
  <c r="F11" i="1"/>
  <c r="G11" i="1"/>
  <c r="F12" i="1"/>
  <c r="G12" i="1"/>
  <c r="G13" i="1"/>
  <c r="I13" i="1"/>
  <c r="F14" i="1"/>
  <c r="G14" i="1"/>
  <c r="H14" i="1"/>
  <c r="I14" i="1"/>
  <c r="G15" i="1"/>
  <c r="F16" i="1"/>
  <c r="G16" i="1"/>
  <c r="F17" i="1"/>
  <c r="G17" i="1"/>
  <c r="I17" i="1"/>
  <c r="F18" i="1"/>
  <c r="G18" i="1"/>
  <c r="F19" i="1"/>
  <c r="G19" i="1"/>
  <c r="H19" i="1"/>
  <c r="I19" i="1"/>
  <c r="F20" i="1"/>
  <c r="G20" i="1"/>
  <c r="H20" i="1"/>
  <c r="I20" i="1"/>
  <c r="F21" i="1"/>
  <c r="G21" i="1"/>
  <c r="I21" i="1"/>
  <c r="F22" i="1"/>
  <c r="G22" i="1"/>
  <c r="I22" i="1"/>
  <c r="F23" i="1"/>
  <c r="G23" i="1"/>
  <c r="I23" i="1"/>
  <c r="F24" i="1"/>
  <c r="G24" i="1"/>
  <c r="I24" i="1"/>
  <c r="F25" i="1"/>
  <c r="G25" i="1"/>
  <c r="I25" i="1"/>
  <c r="F26" i="1"/>
  <c r="G26" i="1"/>
  <c r="H26" i="1"/>
  <c r="I26" i="1"/>
  <c r="F27" i="1"/>
  <c r="G27" i="1"/>
  <c r="F28" i="1"/>
  <c r="G28" i="1"/>
  <c r="I28" i="1"/>
  <c r="C14" i="1"/>
  <c r="J14" i="1" s="1"/>
  <c r="G10" i="1"/>
  <c r="J27" i="1" l="1"/>
  <c r="J25" i="1"/>
  <c r="J22" i="1"/>
  <c r="J21" i="1"/>
  <c r="J20" i="1"/>
  <c r="J28" i="1"/>
  <c r="J26" i="1"/>
  <c r="J24" i="1"/>
  <c r="J23" i="1"/>
  <c r="J19" i="1"/>
  <c r="J18" i="1"/>
  <c r="J17" i="1"/>
  <c r="J16" i="1"/>
  <c r="J15" i="1"/>
  <c r="J12" i="1"/>
  <c r="J11" i="1"/>
  <c r="C13" i="1"/>
  <c r="E13" i="1"/>
  <c r="K4" i="22"/>
  <c r="D9" i="1" s="1"/>
  <c r="E10" i="1"/>
  <c r="J10" i="1" s="1"/>
  <c r="J13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P4" i="22"/>
  <c r="I9" i="1" s="1"/>
  <c r="O4" i="22"/>
  <c r="H9" i="1" s="1"/>
  <c r="N4" i="22"/>
  <c r="G9" i="1" s="1"/>
  <c r="M4" i="22"/>
  <c r="F9" i="1" s="1"/>
  <c r="O29" i="1"/>
  <c r="N29" i="1"/>
  <c r="P9" i="1"/>
  <c r="E9" i="1" l="1"/>
  <c r="C9" i="1"/>
  <c r="P29" i="1"/>
  <c r="H29" i="1"/>
  <c r="F29" i="1"/>
  <c r="G29" i="1"/>
  <c r="I29" i="1"/>
  <c r="P30" i="1"/>
  <c r="J9" i="1" l="1"/>
  <c r="E29" i="1"/>
  <c r="C29" i="1"/>
  <c r="D29" i="1"/>
  <c r="J29" i="1" l="1"/>
  <c r="J30" i="1" l="1"/>
  <c r="C32" i="1" s="1"/>
</calcChain>
</file>

<file path=xl/sharedStrings.xml><?xml version="1.0" encoding="utf-8"?>
<sst xmlns="http://schemas.openxmlformats.org/spreadsheetml/2006/main" count="2450" uniqueCount="109">
  <si>
    <t>Total</t>
  </si>
  <si>
    <t>Local Sponsor Jurisdiction</t>
  </si>
  <si>
    <t>Expense Period</t>
  </si>
  <si>
    <t>TME Name</t>
  </si>
  <si>
    <t>TME Expense Information</t>
  </si>
  <si>
    <t>Groomer Usage Expenses</t>
  </si>
  <si>
    <t>Date</t>
  </si>
  <si>
    <t>Description of Work</t>
  </si>
  <si>
    <t>Hours Worked</t>
  </si>
  <si>
    <t>Rate</t>
  </si>
  <si>
    <t>Vendor</t>
  </si>
  <si>
    <t>Description of Purchase</t>
  </si>
  <si>
    <t>Make</t>
  </si>
  <si>
    <t>Model</t>
  </si>
  <si>
    <t>VIN</t>
  </si>
  <si>
    <t>Groomer Used</t>
  </si>
  <si>
    <t>Class</t>
  </si>
  <si>
    <t>TOTAL</t>
  </si>
  <si>
    <t>Example County</t>
  </si>
  <si>
    <t>PHASE III CLOSEOUT PREPARED BY:</t>
  </si>
  <si>
    <t>Misc</t>
  </si>
  <si>
    <t>Summary cells will autofill once TME sheets are filled out.</t>
  </si>
  <si>
    <t>Title:</t>
  </si>
  <si>
    <t>Normal Hourly Rate of Pay</t>
  </si>
  <si>
    <t>TOTAL LOCAL SPONSOR CLAIM:</t>
  </si>
  <si>
    <t>County or Municipality:</t>
  </si>
  <si>
    <t>Light Power Equipment</t>
  </si>
  <si>
    <t>Type</t>
  </si>
  <si>
    <t>Skid Steer Loader [bucket cap. Up to 2,500 lbs.] (medium)</t>
  </si>
  <si>
    <t>Brush Chippers (trailer mounted)</t>
  </si>
  <si>
    <t>Heavy Power Equipment</t>
  </si>
  <si>
    <t>Excavator [bucket cap. up to 1 cubic yard] (small)</t>
  </si>
  <si>
    <t>Bulldozer – Up to 84hp (small)</t>
  </si>
  <si>
    <t>Equipment Used</t>
  </si>
  <si>
    <t>Hours Used</t>
  </si>
  <si>
    <t xml:space="preserve">Trail Maintenance Volunteer Labor </t>
  </si>
  <si>
    <t>Equipment Usage Expenses</t>
  </si>
  <si>
    <t>Material Expenses</t>
  </si>
  <si>
    <t>Signage Expenses</t>
  </si>
  <si>
    <t>Insurance Expenses</t>
  </si>
  <si>
    <t>Registration Expenses</t>
  </si>
  <si>
    <t>Enter TME Name here</t>
  </si>
  <si>
    <t>Volunteer Name</t>
  </si>
  <si>
    <t>Trail Worked</t>
  </si>
  <si>
    <t>Total Compensation</t>
  </si>
  <si>
    <t>Summary Table</t>
  </si>
  <si>
    <t>Equipment Usage Rates</t>
  </si>
  <si>
    <t>Cost</t>
  </si>
  <si>
    <t>Proof of Purchase Number</t>
  </si>
  <si>
    <t>Proof of Payment Number</t>
  </si>
  <si>
    <t>Groomer Operator</t>
  </si>
  <si>
    <t>Trail(s) groomed</t>
  </si>
  <si>
    <t>Hours Groomed</t>
  </si>
  <si>
    <t>Class A Usage Rate</t>
  </si>
  <si>
    <t>Class A Flat Rate</t>
  </si>
  <si>
    <t>Class B Usage Rate</t>
  </si>
  <si>
    <t>Class B Flat Rate</t>
  </si>
  <si>
    <t>Class C Usage Rate</t>
  </si>
  <si>
    <t>Class D Usage Rate</t>
  </si>
  <si>
    <t>Class D Flat Rate</t>
  </si>
  <si>
    <t>Class E Usage Rate</t>
  </si>
  <si>
    <t>Class E Flat Rate</t>
  </si>
  <si>
    <t>Groomer Type</t>
  </si>
  <si>
    <t>Class C Flate Rate</t>
  </si>
  <si>
    <t>Club Groomer List</t>
  </si>
  <si>
    <t>Leased/Rented</t>
  </si>
  <si>
    <t>Owned</t>
  </si>
  <si>
    <t>Vehicle VIN Registered</t>
  </si>
  <si>
    <t>Vehicle Registered</t>
  </si>
  <si>
    <t>Trail Maintenance Volunteer Labor and Equipment Usage</t>
  </si>
  <si>
    <t>Rate for Equipment Use (See right table)</t>
  </si>
  <si>
    <t>Equipment Usage</t>
  </si>
  <si>
    <t>Snowmobile Trail Grant-in-Aid Program - Phase III Expense Report - TME Sheet</t>
  </si>
  <si>
    <t>Please provide this sheet in its entirety to your Local Sponsor on or before the 10th of the following month.</t>
  </si>
  <si>
    <t>Total Usage ($)</t>
  </si>
  <si>
    <t>Total Equipment Usage ($)</t>
  </si>
  <si>
    <t>a</t>
  </si>
  <si>
    <t>Local Sponsor Administrative Expense Information</t>
  </si>
  <si>
    <t>Employee Name and Title</t>
  </si>
  <si>
    <t>Snowmobile Trail Grant-in-Aid Program</t>
  </si>
  <si>
    <t>Description of Contract</t>
  </si>
  <si>
    <t>Insurance, Permit or Subcontractural Expenses</t>
  </si>
  <si>
    <t>PHASE III EXPENSE REPORT - SUMMARY (Rev. 3/24)</t>
  </si>
  <si>
    <t xml:space="preserve">UTV/RTV – Gator, Mule Ranger, etc.  </t>
  </si>
  <si>
    <t>ATV/Snowmobile (used for other than grooming)</t>
  </si>
  <si>
    <t>ATV w/Towed Mower</t>
  </si>
  <si>
    <t xml:space="preserve">UTV/RTV w/Towed Mower </t>
  </si>
  <si>
    <t xml:space="preserve">Pickup Truck (4 x 4) </t>
  </si>
  <si>
    <t xml:space="preserve">Pickup Truck (4 x 4) w/Equipment Trailer  </t>
  </si>
  <si>
    <t xml:space="preserve">Tractor with Loader, Backhoes [bucket cap. up to .5 cubic yards] (small)  </t>
  </si>
  <si>
    <t xml:space="preserve">Tractor with Loader, Backhoes [bucket cap. up to 1.5 cubic yards] (medium) </t>
  </si>
  <si>
    <t xml:space="preserve">Tractor with Loader, Backhoes [bucket cap. over 1.5 cubic yards] (large)  </t>
  </si>
  <si>
    <t xml:space="preserve">Tractor with Mower‐ Side or Rear Mount </t>
  </si>
  <si>
    <t xml:space="preserve">Tractor with Mower‐Towed  </t>
  </si>
  <si>
    <t>Tractor with Bar Cutter Mower</t>
  </si>
  <si>
    <t>Skid Steer Loader [bucket cap. up to 1,500 lbs.] (small)</t>
  </si>
  <si>
    <t>Skid Steer Loader [bucket cap. over 2,500 lbs.] (large)</t>
  </si>
  <si>
    <t>Equipment Trailer</t>
  </si>
  <si>
    <t>Excavator [bucket cap. over 1 cubic yard] (large)</t>
  </si>
  <si>
    <t>Bulldozer – 85+hp (large)</t>
  </si>
  <si>
    <t>Truck (6x2 – 3 Axle - Gas)</t>
  </si>
  <si>
    <t>Truck (6x2 - 3 axle - Diesel)</t>
  </si>
  <si>
    <t xml:space="preserve">Portable Rotary Screw Air Compressor </t>
  </si>
  <si>
    <t xml:space="preserve">Portable Welder </t>
  </si>
  <si>
    <t>Chain Saw</t>
  </si>
  <si>
    <t>Pole Pruners</t>
  </si>
  <si>
    <t xml:space="preserve">Circular Saw </t>
  </si>
  <si>
    <t>Portable Generator – up to 9,000 Watts</t>
  </si>
  <si>
    <t>Groomer Assistant - $7.50/hr                                             All other labor - $15.00/hr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</si>
</sst>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40" x14ac:knownFonts="1">
    <font>
      <sz val="11"/>
      <color theme="1" tint="0.24994659260841701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sz val="11"/>
      <color theme="1"/>
      <name val="Franklin Gothic Medium"/>
      <family val="2"/>
      <scheme val="minor"/>
    </font>
    <font>
      <sz val="24"/>
      <color theme="4" tint="-0.499984740745262"/>
      <name val="Franklin Gothic Medium"/>
      <family val="2"/>
      <scheme val="major"/>
    </font>
    <font>
      <b/>
      <sz val="11"/>
      <color theme="1"/>
      <name val="Franklin Gothic Medium"/>
      <family val="2"/>
      <scheme val="minor"/>
    </font>
    <font>
      <b/>
      <sz val="11"/>
      <color theme="4" tint="-0.499984740745262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ajor"/>
    </font>
    <font>
      <sz val="11"/>
      <color theme="1" tint="0.24994659260841701"/>
      <name val="Franklin Gothic Medium"/>
      <family val="2"/>
      <scheme val="minor"/>
    </font>
    <font>
      <i/>
      <u/>
      <sz val="9"/>
      <color theme="1" tint="4.9989318521683403E-2"/>
      <name val="Franklin Gothic Medium"/>
      <family val="2"/>
      <scheme val="major"/>
    </font>
    <font>
      <b/>
      <sz val="12"/>
      <color theme="4" tint="-0.499984740745262"/>
      <name val="Franklin Gothic Medium"/>
      <family val="2"/>
      <scheme val="major"/>
    </font>
    <font>
      <b/>
      <sz val="11"/>
      <color theme="3"/>
      <name val="Franklin Gothic Medium"/>
      <family val="2"/>
    </font>
    <font>
      <sz val="11"/>
      <name val="Franklin Gothic Medium"/>
      <family val="2"/>
    </font>
    <font>
      <sz val="11"/>
      <color theme="1" tint="0.24994659260841701"/>
      <name val="Franklin Gothic Medium"/>
      <family val="2"/>
    </font>
    <font>
      <sz val="11"/>
      <color theme="1"/>
      <name val="Franklin Gothic Medium"/>
      <family val="2"/>
    </font>
    <font>
      <sz val="9"/>
      <color theme="3"/>
      <name val="Franklin Gothic Medium"/>
      <family val="2"/>
    </font>
    <font>
      <sz val="10"/>
      <name val="Franklin Gothic Medium"/>
      <family val="2"/>
    </font>
    <font>
      <sz val="12"/>
      <color theme="1"/>
      <name val="Franklin Gothic Medium"/>
      <family val="2"/>
    </font>
    <font>
      <b/>
      <sz val="16"/>
      <color theme="5" tint="-0.749992370372631"/>
      <name val="Franklin Gothic Medium"/>
      <family val="2"/>
    </font>
    <font>
      <sz val="36"/>
      <color theme="5" tint="-0.749992370372631"/>
      <name val="Franklin Gothic Medium"/>
      <family val="2"/>
      <scheme val="major"/>
    </font>
    <font>
      <b/>
      <sz val="11"/>
      <color theme="1"/>
      <name val="Franklin Gothic Medium"/>
      <family val="2"/>
      <scheme val="major"/>
    </font>
    <font>
      <b/>
      <sz val="16"/>
      <color theme="4"/>
      <name val="Franklin Gothic Medium"/>
      <family val="2"/>
      <scheme val="major"/>
    </font>
    <font>
      <sz val="11"/>
      <color theme="5" tint="-0.249977111117893"/>
      <name val="Franklin Gothic Medium"/>
      <family val="2"/>
      <scheme val="minor"/>
    </font>
    <font>
      <sz val="11"/>
      <color theme="3"/>
      <name val="Franklin Gothic Medium"/>
      <family val="2"/>
      <scheme val="minor"/>
    </font>
    <font>
      <sz val="14"/>
      <color theme="1" tint="0.24994659260841701"/>
      <name val="Franklin Gothic Medium"/>
      <family val="2"/>
      <scheme val="minor"/>
    </font>
    <font>
      <b/>
      <sz val="16"/>
      <color theme="1"/>
      <name val="Franklin Gothic Medium"/>
      <family val="2"/>
    </font>
    <font>
      <sz val="8"/>
      <name val="Franklin Gothic Medium"/>
      <family val="2"/>
      <scheme val="minor"/>
    </font>
    <font>
      <sz val="11"/>
      <color rgb="FFFF0000"/>
      <name val="Franklin Gothic Medium"/>
      <family val="2"/>
    </font>
    <font>
      <b/>
      <sz val="11"/>
      <color theme="1" tint="0.24994659260841701"/>
      <name val="Franklin Gothic Medium"/>
      <family val="2"/>
      <scheme val="minor"/>
    </font>
    <font>
      <b/>
      <sz val="11"/>
      <color theme="3"/>
      <name val="Franklin Gothic Medium"/>
      <family val="2"/>
      <scheme val="minor"/>
    </font>
    <font>
      <b/>
      <sz val="28"/>
      <color theme="1" tint="0.24994659260841701"/>
      <name val="Franklin Gothic Medium"/>
      <family val="2"/>
    </font>
    <font>
      <b/>
      <sz val="14"/>
      <color theme="1" tint="0.24994659260841701"/>
      <name val="Franklin Gothic Medium"/>
      <family val="2"/>
      <scheme val="minor"/>
    </font>
    <font>
      <b/>
      <sz val="11"/>
      <color theme="5" tint="-0.749961851863155"/>
      <name val="Franklin Gothic Medium"/>
      <family val="2"/>
      <scheme val="minor"/>
    </font>
    <font>
      <b/>
      <sz val="12"/>
      <color theme="5" tint="-0.749992370372631"/>
      <name val="Franklin Gothic Medium"/>
      <family val="2"/>
    </font>
    <font>
      <b/>
      <sz val="12"/>
      <color theme="1" tint="0.24994659260841701"/>
      <name val="Franklin Gothic Medium"/>
      <family val="2"/>
      <scheme val="minor"/>
    </font>
    <font>
      <sz val="11"/>
      <name val="Franklin Gothic Medium"/>
      <family val="2"/>
      <scheme val="minor"/>
    </font>
    <font>
      <b/>
      <sz val="11"/>
      <name val="Franklin Gothic Medium"/>
      <family val="2"/>
      <scheme val="minor"/>
    </font>
    <font>
      <b/>
      <sz val="24"/>
      <color theme="1" tint="0.24994659260841701"/>
      <name val="Franklin Gothic Medium"/>
      <family val="2"/>
      <scheme val="minor"/>
    </font>
    <font>
      <sz val="11"/>
      <color theme="2" tint="-0.749992370372631"/>
      <name val="Franklin Gothic Medium"/>
      <family val="2"/>
      <scheme val="minor"/>
    </font>
    <font>
      <b/>
      <sz val="12"/>
      <color rgb="FFC00000"/>
      <name val="Franklin Gothic Medium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indexed="6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/>
      <diagonal/>
    </border>
    <border>
      <left style="thin">
        <color theme="6" tint="0.59996337778862885"/>
      </left>
      <right/>
      <top/>
      <bottom style="thin">
        <color theme="6" tint="0.599963377788628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0" fillId="0" borderId="0" applyFill="0" applyProtection="0"/>
    <xf numFmtId="0" fontId="6" fillId="0" borderId="0" applyFill="0" applyProtection="0">
      <alignment horizontal="right" vertical="center" wrapText="1"/>
    </xf>
    <xf numFmtId="0" fontId="7" fillId="0" borderId="0" applyFill="0" applyProtection="0">
      <alignment horizontal="right" vertical="center" indent="1"/>
    </xf>
    <xf numFmtId="0" fontId="9" fillId="0" borderId="0" applyProtection="0">
      <alignment vertical="top"/>
    </xf>
    <xf numFmtId="43" fontId="8" fillId="0" borderId="0" applyFill="0" applyBorder="0" applyAlignment="0" applyProtection="0"/>
    <xf numFmtId="41" fontId="8" fillId="0" borderId="0" applyFill="0" applyBorder="0" applyAlignment="0" applyProtection="0"/>
    <xf numFmtId="7" fontId="8" fillId="0" borderId="0" applyFont="0" applyFill="0" applyBorder="0" applyProtection="0">
      <alignment vertical="center"/>
    </xf>
    <xf numFmtId="42" fontId="8" fillId="0" borderId="0" applyFill="0" applyBorder="0" applyAlignment="0" applyProtection="0"/>
    <xf numFmtId="9" fontId="8" fillId="0" borderId="0" applyFill="0" applyBorder="0" applyAlignment="0" applyProtection="0"/>
    <xf numFmtId="164" fontId="5" fillId="2" borderId="3">
      <alignment horizontal="center"/>
    </xf>
    <xf numFmtId="0" fontId="8" fillId="0" borderId="1">
      <alignment horizontal="left" vertical="center" wrapText="1"/>
    </xf>
    <xf numFmtId="0" fontId="8" fillId="0" borderId="0">
      <alignment vertical="center"/>
    </xf>
    <xf numFmtId="14" fontId="8" fillId="0" borderId="0">
      <alignment horizontal="left" vertical="center"/>
    </xf>
    <xf numFmtId="0" fontId="8" fillId="0" borderId="0">
      <alignment vertical="center" wrapText="1"/>
    </xf>
    <xf numFmtId="7" fontId="5" fillId="2" borderId="4">
      <alignment horizontal="center"/>
    </xf>
    <xf numFmtId="7" fontId="5" fillId="0" borderId="2">
      <alignment horizontal="center"/>
    </xf>
    <xf numFmtId="0" fontId="4" fillId="0" borderId="0" applyProtection="0">
      <alignment vertical="top"/>
    </xf>
  </cellStyleXfs>
  <cellXfs count="166">
    <xf numFmtId="0" fontId="0" fillId="0" borderId="0" xfId="0"/>
    <xf numFmtId="0" fontId="14" fillId="3" borderId="0" xfId="0" applyFont="1" applyFill="1" applyAlignment="1">
      <alignment horizontal="left" indent="1"/>
    </xf>
    <xf numFmtId="0" fontId="13" fillId="3" borderId="0" xfId="0" applyFont="1" applyFill="1"/>
    <xf numFmtId="0" fontId="12" fillId="3" borderId="0" xfId="3" applyFont="1" applyFill="1" applyAlignment="1">
      <alignment horizontal="left"/>
    </xf>
    <xf numFmtId="0" fontId="15" fillId="3" borderId="0" xfId="4" applyFont="1" applyFill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17" fillId="3" borderId="0" xfId="4" applyFont="1" applyFill="1" applyAlignment="1">
      <alignment horizontal="right" vertical="center" indent="1"/>
    </xf>
    <xf numFmtId="0" fontId="20" fillId="3" borderId="0" xfId="2" applyFont="1" applyFill="1" applyAlignment="1">
      <alignment horizontal="right" wrapText="1" indent="1"/>
    </xf>
    <xf numFmtId="0" fontId="21" fillId="3" borderId="0" xfId="1" applyFont="1" applyFill="1" applyAlignment="1">
      <alignment horizontal="left" indent="1"/>
    </xf>
    <xf numFmtId="0" fontId="21" fillId="3" borderId="0" xfId="2" applyFont="1" applyFill="1" applyAlignment="1">
      <alignment horizontal="right" vertical="center" wrapText="1" indent="1"/>
    </xf>
    <xf numFmtId="0" fontId="21" fillId="3" borderId="0" xfId="2" applyFont="1" applyFill="1" applyAlignment="1">
      <alignment horizontal="right" indent="1"/>
    </xf>
    <xf numFmtId="0" fontId="21" fillId="3" borderId="0" xfId="17" applyFont="1" applyFill="1" applyAlignment="1" applyProtection="1">
      <alignment horizontal="left" vertical="center" indent="1"/>
    </xf>
    <xf numFmtId="14" fontId="8" fillId="0" borderId="0" xfId="13" applyFont="1" applyFill="1" applyAlignment="1" applyProtection="1">
      <alignment horizontal="center"/>
      <protection locked="0"/>
    </xf>
    <xf numFmtId="0" fontId="13" fillId="3" borderId="0" xfId="0" applyFont="1" applyFill="1" applyAlignment="1">
      <alignment horizontal="right"/>
    </xf>
    <xf numFmtId="0" fontId="27" fillId="3" borderId="0" xfId="0" applyFont="1" applyFill="1"/>
    <xf numFmtId="0" fontId="13" fillId="3" borderId="17" xfId="0" applyFont="1" applyFill="1" applyBorder="1"/>
    <xf numFmtId="44" fontId="8" fillId="0" borderId="0" xfId="9" applyNumberFormat="1" applyFill="1" applyBorder="1" applyAlignment="1" applyProtection="1">
      <alignment horizontal="center" vertical="center" wrapText="1"/>
    </xf>
    <xf numFmtId="44" fontId="16" fillId="3" borderId="0" xfId="0" applyNumberFormat="1" applyFont="1" applyFill="1" applyAlignment="1">
      <alignment horizontal="center"/>
    </xf>
    <xf numFmtId="44" fontId="3" fillId="3" borderId="0" xfId="3" applyNumberFormat="1" applyFont="1" applyFill="1">
      <alignment horizontal="right" vertical="center" indent="1"/>
    </xf>
    <xf numFmtId="44" fontId="13" fillId="3" borderId="0" xfId="0" applyNumberFormat="1" applyFont="1" applyFill="1"/>
    <xf numFmtId="44" fontId="13" fillId="3" borderId="0" xfId="0" applyNumberFormat="1" applyFont="1" applyFill="1" applyAlignment="1">
      <alignment horizontal="right"/>
    </xf>
    <xf numFmtId="0" fontId="20" fillId="0" borderId="0" xfId="2" applyFont="1" applyFill="1" applyAlignment="1" applyProtection="1">
      <alignment horizontal="right" wrapText="1" indent="1"/>
    </xf>
    <xf numFmtId="0" fontId="13" fillId="6" borderId="0" xfId="0" applyFont="1" applyFill="1"/>
    <xf numFmtId="0" fontId="18" fillId="3" borderId="0" xfId="12" applyFont="1" applyFill="1" applyBorder="1" applyAlignment="1">
      <alignment horizontal="center" vertical="center" wrapText="1"/>
    </xf>
    <xf numFmtId="44" fontId="0" fillId="4" borderId="0" xfId="0" applyNumberFormat="1" applyFont="1" applyFill="1" applyBorder="1" applyAlignment="1">
      <alignment horizontal="center" vertical="center"/>
    </xf>
    <xf numFmtId="0" fontId="0" fillId="0" borderId="25" xfId="0" applyFill="1" applyBorder="1" applyAlignment="1" applyProtection="1">
      <alignment wrapText="1"/>
    </xf>
    <xf numFmtId="0" fontId="0" fillId="4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32" fillId="5" borderId="19" xfId="0" applyFont="1" applyFill="1" applyBorder="1" applyAlignment="1">
      <alignment wrapText="1"/>
    </xf>
    <xf numFmtId="0" fontId="32" fillId="3" borderId="0" xfId="0" applyFont="1" applyFill="1" applyBorder="1" applyAlignment="1">
      <alignment wrapText="1"/>
    </xf>
    <xf numFmtId="0" fontId="32" fillId="3" borderId="25" xfId="0" applyFont="1" applyFill="1" applyBorder="1" applyAlignment="1">
      <alignment wrapText="1"/>
    </xf>
    <xf numFmtId="0" fontId="32" fillId="5" borderId="30" xfId="0" applyFont="1" applyFill="1" applyBorder="1" applyAlignment="1">
      <alignment wrapText="1"/>
    </xf>
    <xf numFmtId="0" fontId="32" fillId="5" borderId="31" xfId="0" applyFont="1" applyFill="1" applyBorder="1" applyAlignment="1">
      <alignment wrapText="1"/>
    </xf>
    <xf numFmtId="0" fontId="0" fillId="7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18" fillId="5" borderId="10" xfId="12" applyNumberFormat="1" applyFont="1" applyFill="1" applyBorder="1" applyAlignment="1">
      <alignment horizontal="center" vertical="center"/>
    </xf>
    <xf numFmtId="0" fontId="18" fillId="5" borderId="12" xfId="12" applyNumberFormat="1" applyFont="1" applyFill="1" applyBorder="1" applyAlignment="1">
      <alignment horizontal="center" vertical="center" wrapText="1"/>
    </xf>
    <xf numFmtId="0" fontId="18" fillId="3" borderId="9" xfId="12" applyNumberFormat="1" applyFont="1" applyFill="1" applyBorder="1" applyAlignment="1">
      <alignment horizontal="center" vertical="center"/>
    </xf>
    <xf numFmtId="0" fontId="29" fillId="4" borderId="33" xfId="0" applyFont="1" applyFill="1" applyBorder="1" applyAlignment="1">
      <alignment horizontal="center" vertical="center"/>
    </xf>
    <xf numFmtId="2" fontId="13" fillId="4" borderId="11" xfId="0" applyNumberFormat="1" applyFont="1" applyFill="1" applyBorder="1"/>
    <xf numFmtId="8" fontId="13" fillId="4" borderId="6" xfId="0" applyNumberFormat="1" applyFont="1" applyFill="1" applyBorder="1"/>
    <xf numFmtId="0" fontId="35" fillId="0" borderId="24" xfId="0" applyFont="1" applyFill="1" applyBorder="1" applyAlignment="1">
      <alignment wrapText="1"/>
    </xf>
    <xf numFmtId="0" fontId="35" fillId="0" borderId="24" xfId="0" applyFont="1" applyFill="1" applyBorder="1" applyAlignment="1" applyProtection="1">
      <alignment wrapText="1"/>
    </xf>
    <xf numFmtId="0" fontId="35" fillId="0" borderId="22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  <protection locked="0"/>
    </xf>
    <xf numFmtId="0" fontId="38" fillId="0" borderId="0" xfId="0" applyFont="1" applyBorder="1" applyAlignment="1">
      <alignment wrapText="1"/>
    </xf>
    <xf numFmtId="44" fontId="5" fillId="4" borderId="34" xfId="15" applyNumberFormat="1" applyFont="1" applyFill="1" applyBorder="1" applyAlignment="1">
      <alignment horizontal="center" vertical="center"/>
    </xf>
    <xf numFmtId="0" fontId="18" fillId="0" borderId="0" xfId="12" applyFont="1" applyFill="1" applyBorder="1" applyAlignment="1">
      <alignment horizontal="center" vertical="center"/>
    </xf>
    <xf numFmtId="0" fontId="18" fillId="0" borderId="0" xfId="12" applyFont="1" applyFill="1" applyBorder="1" applyAlignment="1">
      <alignment horizontal="center" vertical="center" wrapText="1"/>
    </xf>
    <xf numFmtId="0" fontId="18" fillId="3" borderId="8" xfId="12" applyFont="1" applyFill="1" applyBorder="1" applyAlignment="1">
      <alignment horizontal="center" vertical="center" wrapText="1"/>
    </xf>
    <xf numFmtId="0" fontId="25" fillId="4" borderId="0" xfId="12" applyFont="1" applyFill="1" applyBorder="1" applyAlignment="1">
      <alignment horizontal="center" vertical="center"/>
    </xf>
    <xf numFmtId="0" fontId="8" fillId="0" borderId="0" xfId="14" applyFont="1" applyFill="1" applyBorder="1" applyAlignment="1" applyProtection="1">
      <alignment horizontal="center" vertical="center" wrapText="1"/>
    </xf>
    <xf numFmtId="44" fontId="2" fillId="4" borderId="0" xfId="9" applyNumberFormat="1" applyFont="1" applyFill="1" applyBorder="1" applyAlignment="1">
      <alignment horizontal="center" vertical="center"/>
    </xf>
    <xf numFmtId="0" fontId="0" fillId="0" borderId="0" xfId="14" applyFont="1" applyFill="1" applyBorder="1" applyAlignment="1" applyProtection="1">
      <alignment horizontal="center" vertical="center" wrapText="1"/>
    </xf>
    <xf numFmtId="0" fontId="23" fillId="4" borderId="0" xfId="0" applyFont="1" applyFill="1" applyBorder="1" applyAlignment="1">
      <alignment horizontal="right" vertical="center"/>
    </xf>
    <xf numFmtId="0" fontId="25" fillId="4" borderId="13" xfId="12" applyNumberFormat="1" applyFont="1" applyFill="1" applyBorder="1" applyAlignment="1">
      <alignment horizontal="center" vertical="center"/>
    </xf>
    <xf numFmtId="44" fontId="13" fillId="4" borderId="13" xfId="0" applyNumberFormat="1" applyFont="1" applyFill="1" applyBorder="1"/>
    <xf numFmtId="8" fontId="13" fillId="4" borderId="13" xfId="0" applyNumberFormat="1" applyFont="1" applyFill="1" applyBorder="1"/>
    <xf numFmtId="44" fontId="13" fillId="4" borderId="12" xfId="0" applyNumberFormat="1" applyFont="1" applyFill="1" applyBorder="1"/>
    <xf numFmtId="0" fontId="13" fillId="3" borderId="13" xfId="0" applyFont="1" applyFill="1" applyBorder="1" applyProtection="1">
      <protection locked="0"/>
    </xf>
    <xf numFmtId="2" fontId="13" fillId="3" borderId="18" xfId="0" applyNumberFormat="1" applyFont="1" applyFill="1" applyBorder="1" applyProtection="1">
      <protection locked="0"/>
    </xf>
    <xf numFmtId="8" fontId="13" fillId="3" borderId="15" xfId="0" applyNumberFormat="1" applyFont="1" applyFill="1" applyBorder="1" applyProtection="1">
      <protection locked="0"/>
    </xf>
    <xf numFmtId="44" fontId="13" fillId="3" borderId="15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44" fontId="0" fillId="7" borderId="0" xfId="0" applyNumberFormat="1" applyFill="1" applyAlignment="1">
      <alignment wrapText="1"/>
    </xf>
    <xf numFmtId="0" fontId="24" fillId="7" borderId="0" xfId="0" applyFont="1" applyFill="1" applyAlignment="1">
      <alignment horizontal="right" wrapText="1"/>
    </xf>
    <xf numFmtId="44" fontId="24" fillId="7" borderId="0" xfId="0" applyNumberFormat="1" applyFont="1" applyFill="1" applyAlignment="1">
      <alignment horizontal="right" wrapText="1"/>
    </xf>
    <xf numFmtId="44" fontId="0" fillId="0" borderId="0" xfId="7" applyNumberFormat="1" applyFont="1" applyBorder="1" applyAlignment="1">
      <alignment vertical="center" wrapText="1"/>
    </xf>
    <xf numFmtId="7" fontId="0" fillId="0" borderId="8" xfId="7" applyFont="1" applyFill="1" applyBorder="1" applyAlignment="1">
      <alignment vertical="center" wrapText="1"/>
    </xf>
    <xf numFmtId="7" fontId="0" fillId="0" borderId="14" xfId="7" applyFont="1" applyFill="1" applyBorder="1" applyAlignment="1">
      <alignment vertical="center" wrapText="1"/>
    </xf>
    <xf numFmtId="7" fontId="0" fillId="0" borderId="7" xfId="7" applyFont="1" applyFill="1" applyBorder="1" applyAlignment="1">
      <alignment vertical="center" wrapText="1"/>
    </xf>
    <xf numFmtId="0" fontId="0" fillId="7" borderId="0" xfId="0" applyFill="1" applyAlignment="1">
      <alignment horizontal="center" wrapText="1"/>
    </xf>
    <xf numFmtId="0" fontId="0" fillId="8" borderId="0" xfId="0" applyFill="1" applyBorder="1" applyAlignment="1">
      <alignment horizontal="center" wrapText="1"/>
    </xf>
    <xf numFmtId="0" fontId="0" fillId="8" borderId="0" xfId="0" applyFill="1" applyAlignment="1">
      <alignment wrapText="1"/>
    </xf>
    <xf numFmtId="44" fontId="0" fillId="8" borderId="0" xfId="0" applyNumberFormat="1" applyFill="1" applyAlignment="1">
      <alignment wrapText="1"/>
    </xf>
    <xf numFmtId="0" fontId="0" fillId="8" borderId="0" xfId="0" applyFill="1" applyBorder="1" applyAlignment="1">
      <alignment wrapText="1"/>
    </xf>
    <xf numFmtId="0" fontId="0" fillId="0" borderId="24" xfId="0" applyBorder="1" applyAlignment="1">
      <alignment wrapText="1"/>
    </xf>
    <xf numFmtId="0" fontId="32" fillId="5" borderId="29" xfId="0" applyFont="1" applyFill="1" applyBorder="1" applyAlignment="1">
      <alignment wrapText="1"/>
    </xf>
    <xf numFmtId="0" fontId="32" fillId="5" borderId="32" xfId="0" applyFont="1" applyFill="1" applyBorder="1" applyAlignment="1">
      <alignment wrapText="1"/>
    </xf>
    <xf numFmtId="0" fontId="32" fillId="7" borderId="0" xfId="0" applyFont="1" applyFill="1" applyBorder="1" applyAlignment="1">
      <alignment wrapText="1"/>
    </xf>
    <xf numFmtId="0" fontId="32" fillId="5" borderId="24" xfId="0" applyFont="1" applyFill="1" applyBorder="1" applyAlignment="1">
      <alignment horizontal="center" wrapText="1"/>
    </xf>
    <xf numFmtId="0" fontId="32" fillId="5" borderId="0" xfId="0" applyFont="1" applyFill="1" applyBorder="1" applyAlignment="1">
      <alignment wrapText="1"/>
    </xf>
    <xf numFmtId="0" fontId="32" fillId="7" borderId="0" xfId="0" applyFont="1" applyFill="1" applyAlignment="1">
      <alignment wrapText="1"/>
    </xf>
    <xf numFmtId="14" fontId="0" fillId="0" borderId="24" xfId="0" applyNumberFormat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 applyProtection="1">
      <alignment wrapText="1"/>
    </xf>
    <xf numFmtId="14" fontId="0" fillId="0" borderId="0" xfId="0" applyNumberFormat="1" applyBorder="1" applyAlignment="1" applyProtection="1">
      <alignment wrapText="1"/>
      <protection locked="0"/>
    </xf>
    <xf numFmtId="44" fontId="0" fillId="0" borderId="0" xfId="0" applyNumberFormat="1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4" fontId="35" fillId="0" borderId="25" xfId="0" applyNumberFormat="1" applyFont="1" applyFill="1" applyBorder="1" applyAlignment="1" applyProtection="1">
      <alignment wrapText="1"/>
    </xf>
    <xf numFmtId="44" fontId="35" fillId="0" borderId="23" xfId="0" applyNumberFormat="1" applyFont="1" applyFill="1" applyBorder="1" applyAlignment="1" applyProtection="1">
      <alignment wrapText="1"/>
    </xf>
    <xf numFmtId="0" fontId="35" fillId="0" borderId="25" xfId="0" applyFont="1" applyFill="1" applyBorder="1" applyAlignment="1" applyProtection="1">
      <alignment wrapText="1"/>
    </xf>
    <xf numFmtId="44" fontId="35" fillId="0" borderId="25" xfId="7" applyNumberFormat="1" applyFont="1" applyFill="1" applyBorder="1" applyAlignment="1" applyProtection="1">
      <alignment vertical="center" wrapText="1"/>
    </xf>
    <xf numFmtId="44" fontId="35" fillId="0" borderId="23" xfId="7" applyNumberFormat="1" applyFont="1" applyFill="1" applyBorder="1" applyAlignment="1" applyProtection="1">
      <alignment vertical="center" wrapText="1"/>
    </xf>
    <xf numFmtId="0" fontId="35" fillId="7" borderId="0" xfId="0" applyFont="1" applyFill="1" applyAlignment="1" applyProtection="1">
      <alignment wrapText="1"/>
    </xf>
    <xf numFmtId="0" fontId="0" fillId="7" borderId="0" xfId="0" applyFill="1" applyAlignment="1" applyProtection="1">
      <alignment wrapText="1"/>
    </xf>
    <xf numFmtId="0" fontId="0" fillId="0" borderId="22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7" borderId="0" xfId="0" applyFill="1" applyBorder="1" applyAlignment="1" applyProtection="1">
      <alignment wrapText="1"/>
      <protection locked="0"/>
    </xf>
    <xf numFmtId="0" fontId="0" fillId="7" borderId="0" xfId="0" applyFill="1" applyAlignment="1" applyProtection="1">
      <alignment wrapText="1"/>
      <protection locked="0"/>
    </xf>
    <xf numFmtId="0" fontId="0" fillId="0" borderId="17" xfId="0" applyBorder="1" applyAlignment="1" applyProtection="1">
      <alignment horizontal="center" wrapText="1"/>
      <protection locked="0"/>
    </xf>
    <xf numFmtId="44" fontId="0" fillId="0" borderId="17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4" fontId="0" fillId="0" borderId="0" xfId="0" applyNumberFormat="1" applyAlignment="1" applyProtection="1">
      <alignment wrapText="1"/>
      <protection locked="0"/>
    </xf>
    <xf numFmtId="0" fontId="0" fillId="7" borderId="0" xfId="0" applyFill="1" applyAlignment="1" applyProtection="1">
      <alignment horizontal="center" wrapText="1"/>
      <protection locked="0"/>
    </xf>
    <xf numFmtId="44" fontId="0" fillId="7" borderId="0" xfId="0" applyNumberFormat="1" applyFill="1" applyAlignment="1" applyProtection="1">
      <alignment wrapText="1"/>
      <protection locked="0"/>
    </xf>
    <xf numFmtId="44" fontId="0" fillId="0" borderId="0" xfId="0" applyNumberFormat="1" applyBorder="1" applyAlignment="1">
      <alignment wrapText="1"/>
    </xf>
    <xf numFmtId="2" fontId="0" fillId="0" borderId="0" xfId="0" applyNumberFormat="1" applyBorder="1" applyAlignment="1" applyProtection="1">
      <alignment wrapText="1"/>
      <protection locked="0"/>
    </xf>
    <xf numFmtId="44" fontId="28" fillId="0" borderId="0" xfId="0" applyNumberFormat="1" applyFont="1" applyBorder="1" applyAlignment="1" applyProtection="1">
      <alignment wrapText="1"/>
    </xf>
    <xf numFmtId="0" fontId="11" fillId="3" borderId="17" xfId="2" applyFont="1" applyFill="1" applyBorder="1" applyAlignment="1">
      <alignment horizontal="right" wrapText="1" indent="1"/>
    </xf>
    <xf numFmtId="0" fontId="13" fillId="3" borderId="17" xfId="11" applyFont="1" applyFill="1" applyBorder="1" applyAlignment="1">
      <alignment horizontal="left" wrapText="1"/>
    </xf>
    <xf numFmtId="0" fontId="11" fillId="3" borderId="17" xfId="2" applyFont="1" applyFill="1" applyBorder="1" applyAlignment="1">
      <alignment horizontal="right" indent="1"/>
    </xf>
    <xf numFmtId="14" fontId="13" fillId="3" borderId="17" xfId="13" applyFont="1" applyFill="1" applyBorder="1" applyAlignment="1">
      <alignment horizontal="left"/>
    </xf>
    <xf numFmtId="7" fontId="0" fillId="0" borderId="0" xfId="0" applyNumberFormat="1" applyBorder="1" applyAlignment="1" applyProtection="1">
      <alignment wrapText="1"/>
      <protection locked="0"/>
    </xf>
    <xf numFmtId="0" fontId="29" fillId="4" borderId="0" xfId="0" applyFont="1" applyFill="1" applyBorder="1" applyAlignment="1">
      <alignment horizontal="center" vertical="center"/>
    </xf>
    <xf numFmtId="0" fontId="18" fillId="5" borderId="10" xfId="12" applyNumberFormat="1" applyFont="1" applyFill="1" applyBorder="1" applyAlignment="1">
      <alignment horizontal="center" vertical="center" wrapText="1"/>
    </xf>
    <xf numFmtId="0" fontId="13" fillId="3" borderId="13" xfId="0" applyFont="1" applyFill="1" applyBorder="1" applyAlignment="1" applyProtection="1">
      <alignment wrapText="1"/>
      <protection locked="0"/>
    </xf>
    <xf numFmtId="0" fontId="35" fillId="0" borderId="0" xfId="0" applyFont="1" applyFill="1" applyBorder="1" applyAlignment="1">
      <alignment wrapText="1"/>
    </xf>
    <xf numFmtId="44" fontId="35" fillId="0" borderId="0" xfId="0" applyNumberFormat="1" applyFont="1" applyFill="1" applyBorder="1" applyAlignment="1" applyProtection="1">
      <alignment wrapText="1"/>
    </xf>
    <xf numFmtId="0" fontId="39" fillId="5" borderId="35" xfId="12" applyNumberFormat="1" applyFont="1" applyFill="1" applyBorder="1" applyAlignment="1">
      <alignment vertical="center" wrapText="1"/>
    </xf>
    <xf numFmtId="44" fontId="1" fillId="4" borderId="0" xfId="0" applyNumberFormat="1" applyFont="1" applyFill="1" applyBorder="1" applyAlignment="1">
      <alignment horizontal="center" vertical="center"/>
    </xf>
    <xf numFmtId="44" fontId="0" fillId="0" borderId="7" xfId="0" applyNumberFormat="1" applyBorder="1" applyAlignment="1">
      <alignment wrapText="1"/>
    </xf>
    <xf numFmtId="44" fontId="0" fillId="0" borderId="7" xfId="0" applyNumberFormat="1" applyBorder="1" applyAlignment="1" applyProtection="1">
      <alignment wrapText="1"/>
      <protection locked="0"/>
    </xf>
    <xf numFmtId="0" fontId="0" fillId="7" borderId="0" xfId="0" applyFill="1" applyAlignment="1">
      <alignment horizontal="center" wrapText="1"/>
    </xf>
    <xf numFmtId="0" fontId="19" fillId="3" borderId="0" xfId="17" applyFont="1" applyFill="1" applyAlignment="1" applyProtection="1">
      <alignment horizontal="center" wrapText="1"/>
    </xf>
    <xf numFmtId="0" fontId="24" fillId="0" borderId="0" xfId="11" applyFont="1" applyFill="1" applyBorder="1" applyAlignment="1" applyProtection="1">
      <alignment horizontal="left" wrapText="1"/>
      <protection locked="0"/>
    </xf>
    <xf numFmtId="0" fontId="22" fillId="0" borderId="5" xfId="11" applyFont="1" applyFill="1" applyBorder="1" applyProtection="1">
      <alignment horizontal="left" vertical="center" wrapText="1"/>
      <protection locked="0"/>
    </xf>
    <xf numFmtId="0" fontId="22" fillId="0" borderId="16" xfId="11" applyFont="1" applyFill="1" applyBorder="1" applyProtection="1">
      <alignment horizontal="left" vertical="center" wrapText="1"/>
      <protection locked="0"/>
    </xf>
    <xf numFmtId="44" fontId="30" fillId="0" borderId="0" xfId="7" applyNumberFormat="1" applyFont="1" applyFill="1" applyAlignment="1">
      <alignment horizontal="center" vertical="center"/>
    </xf>
    <xf numFmtId="0" fontId="33" fillId="5" borderId="26" xfId="12" applyNumberFormat="1" applyFont="1" applyFill="1" applyBorder="1" applyAlignment="1">
      <alignment horizontal="center" vertical="center" wrapText="1"/>
    </xf>
    <xf numFmtId="0" fontId="33" fillId="5" borderId="27" xfId="12" applyNumberFormat="1" applyFont="1" applyFill="1" applyBorder="1" applyAlignment="1">
      <alignment horizontal="center" vertical="center" wrapText="1"/>
    </xf>
    <xf numFmtId="0" fontId="33" fillId="5" borderId="28" xfId="12" applyNumberFormat="1" applyFont="1" applyFill="1" applyBorder="1" applyAlignment="1">
      <alignment horizontal="center" vertical="center" wrapText="1"/>
    </xf>
    <xf numFmtId="0" fontId="33" fillId="5" borderId="24" xfId="12" applyNumberFormat="1" applyFont="1" applyFill="1" applyBorder="1" applyAlignment="1">
      <alignment horizontal="center" vertical="center" wrapText="1"/>
    </xf>
    <xf numFmtId="0" fontId="33" fillId="5" borderId="0" xfId="12" applyNumberFormat="1" applyFont="1" applyFill="1" applyBorder="1" applyAlignment="1">
      <alignment horizontal="center" vertical="center" wrapText="1"/>
    </xf>
    <xf numFmtId="0" fontId="33" fillId="5" borderId="25" xfId="12" applyNumberFormat="1" applyFont="1" applyFill="1" applyBorder="1" applyAlignment="1">
      <alignment horizontal="center" vertical="center" wrapText="1"/>
    </xf>
    <xf numFmtId="0" fontId="31" fillId="9" borderId="0" xfId="0" applyFont="1" applyFill="1" applyAlignment="1">
      <alignment horizontal="center" wrapText="1"/>
    </xf>
    <xf numFmtId="0" fontId="37" fillId="0" borderId="26" xfId="0" applyFont="1" applyBorder="1" applyAlignment="1">
      <alignment horizontal="center" wrapText="1"/>
    </xf>
    <xf numFmtId="0" fontId="37" fillId="0" borderId="27" xfId="0" applyFont="1" applyBorder="1" applyAlignment="1">
      <alignment horizontal="center" wrapText="1"/>
    </xf>
    <xf numFmtId="0" fontId="37" fillId="0" borderId="28" xfId="0" applyFont="1" applyBorder="1" applyAlignment="1">
      <alignment horizontal="center" wrapText="1"/>
    </xf>
    <xf numFmtId="44" fontId="24" fillId="0" borderId="26" xfId="0" applyNumberFormat="1" applyFont="1" applyBorder="1" applyAlignment="1">
      <alignment horizontal="center" wrapText="1"/>
    </xf>
    <xf numFmtId="44" fontId="24" fillId="0" borderId="28" xfId="0" applyNumberFormat="1" applyFont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31" fillId="0" borderId="26" xfId="0" applyFont="1" applyBorder="1" applyAlignment="1">
      <alignment horizontal="center" wrapText="1"/>
    </xf>
    <xf numFmtId="0" fontId="31" fillId="0" borderId="27" xfId="0" applyFont="1" applyBorder="1" applyAlignment="1">
      <alignment horizontal="center" wrapText="1"/>
    </xf>
    <xf numFmtId="0" fontId="31" fillId="0" borderId="28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33" fillId="3" borderId="24" xfId="12" applyNumberFormat="1" applyFont="1" applyFill="1" applyBorder="1" applyAlignment="1">
      <alignment horizontal="center" vertical="center" wrapText="1"/>
    </xf>
    <xf numFmtId="0" fontId="33" fillId="3" borderId="0" xfId="12" applyNumberFormat="1" applyFont="1" applyFill="1" applyBorder="1" applyAlignment="1">
      <alignment horizontal="center" vertical="center" wrapText="1"/>
    </xf>
    <xf numFmtId="0" fontId="33" fillId="3" borderId="25" xfId="12" applyNumberFormat="1" applyFont="1" applyFill="1" applyBorder="1" applyAlignment="1">
      <alignment horizontal="center" vertical="center" wrapText="1"/>
    </xf>
    <xf numFmtId="0" fontId="36" fillId="0" borderId="20" xfId="0" applyFont="1" applyFill="1" applyBorder="1" applyAlignment="1" applyProtection="1">
      <alignment horizontal="center" wrapText="1"/>
    </xf>
    <xf numFmtId="0" fontId="36" fillId="0" borderId="21" xfId="0" applyFont="1" applyFill="1" applyBorder="1" applyAlignment="1" applyProtection="1">
      <alignment horizontal="center" wrapText="1"/>
    </xf>
    <xf numFmtId="0" fontId="28" fillId="0" borderId="20" xfId="0" applyFont="1" applyFill="1" applyBorder="1" applyAlignment="1" applyProtection="1">
      <alignment horizontal="center" wrapText="1"/>
    </xf>
    <xf numFmtId="0" fontId="28" fillId="0" borderId="21" xfId="0" applyFont="1" applyFill="1" applyBorder="1" applyAlignment="1" applyProtection="1">
      <alignment horizontal="center" wrapText="1"/>
    </xf>
    <xf numFmtId="0" fontId="28" fillId="0" borderId="20" xfId="0" applyFont="1" applyFill="1" applyBorder="1" applyAlignment="1">
      <alignment horizontal="center" wrapText="1"/>
    </xf>
    <xf numFmtId="0" fontId="28" fillId="0" borderId="21" xfId="0" applyFont="1" applyFill="1" applyBorder="1" applyAlignment="1">
      <alignment horizontal="center" wrapText="1"/>
    </xf>
    <xf numFmtId="0" fontId="34" fillId="3" borderId="22" xfId="0" applyFont="1" applyFill="1" applyBorder="1" applyAlignment="1">
      <alignment horizontal="center" wrapText="1"/>
    </xf>
    <xf numFmtId="0" fontId="34" fillId="3" borderId="17" xfId="0" applyFont="1" applyFill="1" applyBorder="1" applyAlignment="1">
      <alignment horizontal="center" wrapText="1"/>
    </xf>
  </cellXfs>
  <cellStyles count="18">
    <cellStyle name="Advances" xfId="16" xr:uid="{00000000-0005-0000-0000-000000000000}"/>
    <cellStyle name="Comma" xfId="5" builtinId="3" customBuiltin="1"/>
    <cellStyle name="Comma [0]" xfId="6" builtinId="6" customBuiltin="1"/>
    <cellStyle name="Currency" xfId="7" builtinId="4" customBuiltin="1"/>
    <cellStyle name="Currency [0]" xfId="8" builtinId="7" customBuiltin="1"/>
    <cellStyle name="Date" xfId="13" xr:uid="{00000000-0005-0000-0000-000005000000}"/>
    <cellStyle name="Header Row" xfId="12" xr:uid="{00000000-0005-0000-0000-000006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Label Text" xfId="11" xr:uid="{00000000-0005-0000-0000-00000B000000}"/>
    <cellStyle name="Normal" xfId="0" builtinId="0" customBuiltin="1"/>
    <cellStyle name="Percent" xfId="9" builtinId="5" customBuiltin="1"/>
    <cellStyle name="Subtotal" xfId="15" xr:uid="{00000000-0005-0000-0000-00000E000000}"/>
    <cellStyle name="Table Text" xfId="14" xr:uid="{00000000-0005-0000-0000-00000F000000}"/>
    <cellStyle name="Title" xfId="17" builtinId="15" customBuiltin="1"/>
    <cellStyle name="Total" xfId="10" builtinId="25" customBuiltin="1"/>
  </cellStyles>
  <dxfs count="21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outline="0">
        <top style="medium">
          <color indexed="64"/>
        </top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anklin Gothic Medium"/>
        <family val="2"/>
        <scheme val="minor"/>
      </font>
      <alignment horizontal="general" vertical="bottom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749961851863155"/>
        <name val="Franklin Gothic Medium"/>
        <family val="2"/>
        <scheme val="minor"/>
      </font>
      <fill>
        <patternFill patternType="solid">
          <fgColor indexed="64"/>
          <bgColor theme="0" tint="-4.9989318521683403E-2"/>
        </patternFill>
      </fill>
      <alignment textRotation="0" wrapText="1" indent="0" justifyLastLine="0" shrinkToFit="0" readingOrder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Franklin Gothic Medium"/>
        <family val="2"/>
        <scheme val="minor"/>
      </font>
      <alignment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/>
      </font>
      <numFmt numFmtId="34" formatCode="_(&quot;$&quot;* #,##0.00_);_(&quot;$&quot;* \(#,##0.00\);_(&quot;$&quot;* &quot;-&quot;??_);_(@_)"/>
      <alignment textRotation="0" wrapText="1" indent="0" justifyLastLine="0" shrinkToFit="0" readingOrder="0"/>
      <protection locked="1" hidden="0"/>
    </dxf>
    <dxf>
      <numFmt numFmtId="2" formatCode="0.00"/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font>
        <b/>
      </font>
      <numFmt numFmtId="34" formatCode="_(&quot;$&quot;* #,##0.00_);_(&quot;$&quot;* \(#,##0.00\);_(&quot;$&quot;* &quot;-&quot;??_);_(@_)"/>
      <alignment horizontal="general" vertical="bottom" textRotation="0" wrapText="1" indent="0" justifyLastLine="0" shrinkToFit="0" readingOrder="0"/>
      <protection locked="1" hidden="0"/>
    </dxf>
    <dxf>
      <alignment horizontal="center" vertical="bottom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numFmt numFmtId="2" formatCode="0.0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Franklin Gothic Medium"/>
        <family val="2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4659260841701"/>
        <name val="Franklin Gothic Medium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Franklin Gothic Medium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Franklin Gothic Medium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3"/>
        <name val="Franklin Gothic Medium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5" tint="-0.749992370372631"/>
        <name val="Franklin Gothic Medium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b/>
        <i val="0"/>
      </font>
      <border>
        <bottom style="medium">
          <color theme="5" tint="-0.749961851863155"/>
        </bottom>
      </border>
    </dxf>
    <dxf>
      <font>
        <b/>
        <i val="0"/>
        <strike val="0"/>
        <color theme="5" tint="-0.749961851863155"/>
      </font>
      <fill>
        <patternFill patternType="solid">
          <fgColor auto="1"/>
          <bgColor theme="0" tint="-4.9989318521683403E-2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ont>
        <color theme="4" tint="-0.24994659260841701"/>
      </font>
      <fill>
        <patternFill>
          <bgColor theme="0" tint="-4.9989318521683403E-2"/>
        </patternFill>
      </fill>
      <border>
        <left/>
        <right/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2150"/>
      <tableStyleElement type="headerRow" dxfId="2149"/>
      <tableStyleElement type="totalRow" dxfId="21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3158956</xdr:colOff>
      <xdr:row>0</xdr:row>
      <xdr:rowOff>0</xdr:rowOff>
    </xdr:from>
    <xdr:to>
      <xdr:col>7</xdr:col>
      <xdr:colOff>33558</xdr:colOff>
      <xdr:row>2</xdr:row>
      <xdr:rowOff>264655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3DBC00-963F-8939-A073-EA6AF611B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1802" y="0"/>
          <a:ext cx="4723006" cy="16201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5F6392-881E-4C6F-9A6A-39C366D02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DFAEC2E-96FC-4A68-9069-C193E31B8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B6293E-DB5A-4376-8799-9F1B19EA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644E19-6535-4DCA-96D1-BFC32DFC6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83396D-99EA-44F2-B7C3-FD544551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364E299-5DB4-42CA-AEB1-F7E9138AD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750DF2-7939-45E0-A68E-AC1B03A8F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1A60746-D2F8-4727-B236-FEA529FCB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8A6E9-FC6B-4730-AD10-7437A185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3DCB84A-2608-4E2C-9BE3-4D84B314C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B29024-A0E6-4FF9-94B0-BD7F378D5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2B7CA3-060F-49F4-83D8-E6FC9547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539176-4762-4A35-B726-F22437030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FCCB9F2-CE96-4F14-95D8-3B99AF099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2F16386-786C-4A7A-88E9-C81866017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6DA36D1-F030-433F-9E04-A87AC6FB1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0D56E4-BD71-4EBA-B1F6-0D03540BB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AE6B68E-B11F-432E-9A27-7F35237A7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CFB74C-0D28-4CD0-B7FB-AF862BE81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4AED0D-EC3C-4D7A-A1BB-11E775C29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116FFC-2FDC-45B9-9099-94BCD5DD1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2F7622-A6D7-4C27-8689-0420572A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42AA995-0A1B-471E-823F-D57B99BFC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EF9B26D-FAF0-400C-BFCB-98642DE6E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20D878-9728-4A29-A8D0-F22B220F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41696E1-6B92-4D7A-89E4-DEB22EF0C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BC2BA7-CBE9-4669-AD1F-CC045B1B2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F67EE-C7EF-482C-86A6-A7B73B74F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C28A21-E902-495A-823C-D7C24BA4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9922865-323F-4507-90E3-FE10EB42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53E963E-6DAB-49CA-ABC9-F50CF9614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F056D2C-0F4F-4CF9-80F1-FAB523F98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DEEA48-CD36-4E83-9961-B08E8E741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5FB7AFB-686E-480B-9FF1-CF5066D3E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4B4380-2E23-4CDB-9CD4-28239C469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9905DD-F26A-49DA-8317-79E67498E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2FAEC0-81F5-473B-9B05-4C5F30145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0A1BDA-21A2-49E9-BF20-EEF5DE7A3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1D5A92F-359E-46EE-979D-853A1E5F1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8384F19-A008-435D-9456-D334A36F8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F2E48-860D-4DEB-BCB3-63093D78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CAA5973-025A-4280-A7AF-AD4B01A24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A3C1CD-BD48-44F4-AE85-9AE275EBE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D71E76-3352-4DE7-B51C-0DFDE14AD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11255F-D467-4B4F-AA3C-6F72C9AC0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760FF2-68F2-4622-8BA6-78CAD4C11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C8C761-4E14-448B-8823-885F9F072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59DC78D-7139-4BB9-8C5F-A37C5EBE6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2755B4-A01D-4B58-96BF-A7217B98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0F14DBC-2403-48B1-A9B4-550B003C9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DEA42B-2622-4BA9-B7C8-700AD2D13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8BED43-6A92-46D6-9DD9-7CF44E7DF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8BE428-2235-42BC-8FA4-87D9AAD9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DE94E7-A645-4C69-AA7A-9376663A1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24996E6-6ECE-424B-81FE-13AC516D5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C94FB6E-17C2-413C-BAA2-61B2E1730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E197C-56BC-4F9C-BBF7-A1D3E65F9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D3F0EB-C5B4-454D-BC28-7E4622A74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62E52F-9BC3-40AE-AF89-066FE9A26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08F326-657F-FDA7-4164-2922F6245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5384" cy="112183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DC5CEF-3452-4B0A-9672-E9F4128A0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F1A462-3912-4EC2-BCDE-DEDE51A8D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381DD7-A5C6-43E3-BBE8-5FAFC0F3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0172" cy="1177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8C86FC-AEED-4F5B-9946-EF4DDC1CD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EB262E-A7C2-44DD-A493-B2D6FD33D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68150CE-894F-4EBD-B303-D41F5D4BB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8623A5-55C8-4A00-900C-363F41D5B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F836DA-3EC6-41E9-A9FA-B08CEF036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996732C-A1B7-4326-91C1-E633A00F6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A9CF5D-BC70-42B9-BCA4-207BA71D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B8EE15-7C6C-41EB-927F-07222AC87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E6846E-8461-49B6-8E56-D7A05DF83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453737</xdr:colOff>
      <xdr:row>1</xdr:row>
      <xdr:rowOff>3162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53FF04-B5D7-4A2E-BAAF-B954469F6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69527" cy="12173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F0CAA59-CD84-443F-B579-025D2CEE5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BE9ED79-F939-4D08-8EF4-30A8DA708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AD2D15-9B39-469F-A64C-002634F5A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16DB9C-BC13-4398-9E3F-E5C4C1AF7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176AD5-2852-4489-94D6-562E04878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4822628-2FEB-4035-93A8-519E5913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B8877B-1D8C-430D-B5D3-AC07BDC28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F5A488-E3C3-49D6-8EFE-74B7829F7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425CE3-7260-4F7A-8104-FF8EC8335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1453D3-333A-4D2F-9730-F10517B3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CAC8EC-2408-432B-8968-0FA05B20A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91F2E5-C7FA-4B37-9C46-E2585A637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147507-CF44-4BCE-B8DB-08AEA07A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14937F-D007-4886-B0E3-8CF824A0E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0F165-B6C7-493B-B9E7-8268569E6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946B24E-0028-47D7-B6B8-2090663F3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907C1A-357C-45DA-B550-7882DA2E9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94CDBB-286B-492E-83E0-0FCF45834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0D5AE3-6102-4F1C-AA97-C1833213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2A0AF0-ED1E-4B92-B678-E8E6D607B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96BDF5D-FDA9-4BF5-ABA5-7FEBEB7D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E46786-9C15-474A-A014-218586A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B7085AE-3F5B-4EC5-B48C-A91964A99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32B0FE-BA07-413F-8F6B-544D2C343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5690" cy="11707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4EC6CE-5A98-4C19-ADCE-46115A32E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FA201-30F1-4CB3-AE4D-C0DB63A83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3407" cy="11317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307690</xdr:colOff>
      <xdr:row>1</xdr:row>
      <xdr:rowOff>73502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BCA021-F5E9-4A9D-871E-4210F6118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2365" cy="11688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63D5A3-0C6E-4391-BD75-3791837BE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BE1DE00-9C11-4803-BE2A-B3DBA4FCB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AE873AC-A7A5-4E45-B5CB-13F50771B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156827</xdr:colOff>
      <xdr:row>1</xdr:row>
      <xdr:rowOff>34500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E3E5D3E-D6E5-46FD-9A94-83A02710D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1502" cy="11298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Data" displayName="ExpenseData" ref="B8:J29" totalsRowCount="1" headerRowDxfId="2147" dataDxfId="2146" totalsRowDxfId="2144" tableBorderDxfId="2145" headerRowCellStyle="Header Row">
  <tableColumns count="9">
    <tableColumn id="2" xr3:uid="{00000000-0010-0000-0000-000002000000}" name="TME Name" totalsRowLabel="TOTAL" dataDxfId="2143" totalsRowDxfId="2142" dataCellStyle="Table Text"/>
    <tableColumn id="3" xr3:uid="{00000000-0010-0000-0000-000003000000}" name="Trail Maintenance Volunteer Labor " totalsRowFunction="custom" dataDxfId="2141" totalsRowDxfId="2140" dataCellStyle="Percent">
      <totalsRowFormula>SUM(ExpenseData[[Trail Maintenance Volunteer Labor ]])</totalsRowFormula>
    </tableColumn>
    <tableColumn id="4" xr3:uid="{00000000-0010-0000-0000-000004000000}" name="Equipment Usage Expenses" totalsRowFunction="custom" dataDxfId="2139" totalsRowDxfId="2138" dataCellStyle="Percent">
      <totalsRowFormula>SUM(ExpenseData[Equipment Usage Expenses])</totalsRowFormula>
    </tableColumn>
    <tableColumn id="5" xr3:uid="{00000000-0010-0000-0000-000005000000}" name="Groomer Usage Expenses" totalsRowFunction="custom" dataDxfId="2137" totalsRowDxfId="2136" dataCellStyle="Percent">
      <totalsRowFormula>SUM(ExpenseData[Groomer Usage Expenses])</totalsRowFormula>
    </tableColumn>
    <tableColumn id="6" xr3:uid="{00000000-0010-0000-0000-000006000000}" name="Material Expenses" totalsRowFunction="custom" dataDxfId="2135" totalsRowDxfId="2134" dataCellStyle="Percent">
      <totalsRowFormula>SUM(ExpenseData[Material Expenses])</totalsRowFormula>
    </tableColumn>
    <tableColumn id="7" xr3:uid="{00000000-0010-0000-0000-000007000000}" name="Signage Expenses" totalsRowFunction="custom" dataDxfId="2133" totalsRowDxfId="2132" dataCellStyle="Percent">
      <totalsRowFormula>SUM(ExpenseData[Signage Expenses])</totalsRowFormula>
    </tableColumn>
    <tableColumn id="1" xr3:uid="{C3206337-B5D7-4DD8-9181-C5ABA4A75B83}" name="Insurance, Permit or Subcontractural Expenses" totalsRowFunction="custom" dataDxfId="2131" totalsRowDxfId="2130" dataCellStyle="Percent">
      <totalsRowFormula>SUM(ExpenseData[Insurance, Permit or Subcontractural Expenses])</totalsRowFormula>
    </tableColumn>
    <tableColumn id="8" xr3:uid="{D19FA0F7-0854-48B7-BFFC-B941E180125E}" name="Registration Expenses" totalsRowFunction="custom" dataDxfId="2129" totalsRowDxfId="2128" dataCellStyle="Percent">
      <totalsRowFormula>SUM(ExpenseData[Registration Expenses])</totalsRowFormula>
    </tableColumn>
    <tableColumn id="12" xr3:uid="{00000000-0010-0000-0000-00000C000000}" name="Total" totalsRowFunction="custom" dataDxfId="2127" totalsRowDxfId="2126" dataCellStyle="Percent">
      <calculatedColumnFormula>SUM(ExpenseData[[#This Row],[Trail Maintenance Volunteer Labor ]:[Registration Expenses]])</calculatedColumnFormula>
      <totalsRowFormula>SUM(ExpenseData[Total])</totalsRowFormula>
    </tableColumn>
  </tableColumns>
  <tableStyleInfo name="Business Table" showFirstColumn="0" showLastColumn="0" showRowStripes="0" showColumnStripes="0"/>
  <extLst>
    <ext xmlns:x14="http://schemas.microsoft.com/office/spreadsheetml/2009/9/main" uri="{504A1905-F514-4f6f-8877-14C23A59335A}">
      <x14:table altTextSummary="Enter expenses by date, account with description, &amp; various expenses by category in this table to calculate the total expenses incurred by employe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5F4DDF35-0542-4AA4-94B7-350039076C24}" name="Table156" displayName="Table156" ref="V3:Z4" totalsRowShown="0" headerRowDxfId="2072" dataDxfId="2071" tableBorderDxfId="2070">
  <autoFilter ref="V3:Z4" xr:uid="{5F4DDF35-0542-4AA4-94B7-350039076C24}"/>
  <tableColumns count="5">
    <tableColumn id="1" xr3:uid="{E1589734-519B-4E36-B99F-8AB806130E60}" name="Class A Flat Rate" dataDxfId="2069" dataCellStyle="Currency"/>
    <tableColumn id="2" xr3:uid="{FA56B2F3-3316-4872-9C2C-83B0E72F4861}" name="Class B Flat Rate" dataDxfId="2068" dataCellStyle="Currency"/>
    <tableColumn id="3" xr3:uid="{5253BB07-C227-40E7-BEE4-D22DAC519314}" name="Class C Flate Rate" dataDxfId="2067" dataCellStyle="Currency"/>
    <tableColumn id="4" xr3:uid="{D13C5C31-F55D-4339-8856-C6929334A87A}" name="Class D Flat Rate" dataDxfId="2066" dataCellStyle="Currency"/>
    <tableColumn id="5" xr3:uid="{3E1DFE04-9261-4B3D-A39D-6C1C2546D0BC}" name="Class E Flat Rate" dataDxfId="2065" dataCellStyle="Currency"/>
  </tableColumns>
  <tableStyleInfo name="Business Table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27B8D711-246A-4FE0-B727-50AB669BEEDE}" name="Table15587" displayName="Table15587" ref="S7:T12" totalsRowShown="0" headerRowDxfId="1335" dataDxfId="1334" tableBorderDxfId="1333">
  <autoFilter ref="S7:T12" xr:uid="{27B8D711-246A-4FE0-B727-50AB669BEEDE}"/>
  <tableColumns count="2">
    <tableColumn id="1" xr3:uid="{6A9FBE1A-0FE1-4C96-9064-0335A6337D91}" name="Groomer Type" dataDxfId="1332"/>
    <tableColumn id="2" xr3:uid="{0DAD3B6F-83CB-4DCD-AF74-2B9F8BE5952B}" name="Rate" dataDxfId="1331" dataCellStyle="Currency"/>
  </tableColumns>
  <tableStyleInfo name="Business Table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D555E1D3-2A3C-4713-A5BB-0EB092A2D322}" name="Table15688" displayName="Table15688" ref="V3:Z4" totalsRowShown="0" headerRowDxfId="1330" dataDxfId="1329" tableBorderDxfId="1328">
  <autoFilter ref="V3:Z4" xr:uid="{D555E1D3-2A3C-4713-A5BB-0EB092A2D322}"/>
  <tableColumns count="5">
    <tableColumn id="1" xr3:uid="{69D2608F-269A-4FBF-8EF3-6A4018B0EE39}" name="Class A Flat Rate" dataDxfId="1327" dataCellStyle="Currency"/>
    <tableColumn id="2" xr3:uid="{9FF7E120-44DD-4C12-8263-84798AA12114}" name="Class B Flat Rate" dataDxfId="1326" dataCellStyle="Currency"/>
    <tableColumn id="3" xr3:uid="{BEBF3A10-1F40-4760-A310-0126480D6A3A}" name="Class C Flate Rate" dataDxfId="1325" dataCellStyle="Currency"/>
    <tableColumn id="4" xr3:uid="{3E02CFE6-FEA7-437B-A018-BB8602A6A374}" name="Class D Flat Rate" dataDxfId="1324" dataCellStyle="Currency"/>
    <tableColumn id="5" xr3:uid="{92545FF5-5100-491A-9E79-6727E80C2120}" name="Class E Flat Rate" dataDxfId="1323" dataCellStyle="Currency"/>
  </tableColumns>
  <tableStyleInfo name="Business Table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76F7418-E59A-4247-97B3-022100FD8682}" name="Table15789" displayName="Table15789" ref="V7:AB202" totalsRowShown="0" headerRowDxfId="1322" dataDxfId="1321" headerRowBorderDxfId="1319" tableBorderDxfId="1320">
  <autoFilter ref="V7:AB202" xr:uid="{676F7418-E59A-4247-97B3-022100FD8682}"/>
  <tableColumns count="7">
    <tableColumn id="1" xr3:uid="{1D54A950-DCE0-4260-86BD-7860ECC1CDFC}" name="Date" dataDxfId="1318"/>
    <tableColumn id="2" xr3:uid="{D0A63CE4-703E-4071-B354-4C0D2DFF2CC6}" name="Groomer Operator" dataDxfId="1317"/>
    <tableColumn id="3" xr3:uid="{19A775E5-FA14-4D8E-A18D-0EB8C36E6BCA}" name="Trail(s) groomed" dataDxfId="1316"/>
    <tableColumn id="4" xr3:uid="{4AA932B6-9BF1-4FC3-A8E3-41E875422F84}" name="Groomer Used" dataDxfId="1315"/>
    <tableColumn id="5" xr3:uid="{46C4D199-247B-4FE6-9ED5-584366B1A5A6}" name="Rate" dataDxfId="1314"/>
    <tableColumn id="6" xr3:uid="{345FD744-DF0B-4941-BC63-61007111631A}" name="Hours Groomed" dataDxfId="1313"/>
    <tableColumn id="7" xr3:uid="{CF0565A1-57E4-4948-9E5C-7B57E662A140}" name="Total Usage ($)" dataDxfId="1312">
      <calculatedColumnFormula>Z8*AA8</calculatedColumnFormula>
    </tableColumn>
  </tableColumns>
  <tableStyleInfo name="Business Table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105444A8-B7C8-4E87-B972-F012D82A6500}" name="Table15890" displayName="Table15890" ref="AR7:AW202" totalsRowShown="0" headerRowDxfId="1311" dataDxfId="1310" headerRowBorderDxfId="1308" tableBorderDxfId="1309">
  <autoFilter ref="AR7:AW202" xr:uid="{105444A8-B7C8-4E87-B972-F012D82A6500}"/>
  <tableColumns count="6">
    <tableColumn id="1" xr3:uid="{0AED44D8-EA70-43D4-9E4B-CB19DAF9FCB3}" name="Date" dataDxfId="1307"/>
    <tableColumn id="2" xr3:uid="{55ABE6A5-C61F-4CF7-B59F-37021F1176BE}" name="Vendor" dataDxfId="1306"/>
    <tableColumn id="3" xr3:uid="{AD88F35E-3822-466C-8E8F-F3F93382BD26}" name="Description of Purchase" dataDxfId="1305"/>
    <tableColumn id="4" xr3:uid="{0CB01639-5B26-4EAF-8017-3FC62681E5EE}" name="Cost" dataDxfId="1304"/>
    <tableColumn id="5" xr3:uid="{ECA558FE-BEAD-479A-B01C-04FBC0638F40}" name="Proof of Purchase Number" dataDxfId="1303"/>
    <tableColumn id="6" xr3:uid="{DF8C1A6B-DB0D-432E-98D5-9AF1E5CAA959}" name="Proof of Payment Number" dataDxfId="1302"/>
  </tableColumns>
  <tableStyleInfo name="Business Table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E2A9A93-C5D8-4CBC-B031-4D50A944D111}" name="Table15991" displayName="Table15991" ref="AY7:BD202" totalsRowShown="0" headerRowDxfId="1301" dataDxfId="1300" headerRowBorderDxfId="1298" tableBorderDxfId="1299">
  <autoFilter ref="AY7:BD202" xr:uid="{0E2A9A93-C5D8-4CBC-B031-4D50A944D111}"/>
  <tableColumns count="6">
    <tableColumn id="1" xr3:uid="{C7DA1832-B243-4E53-8B2F-31E795B35CB4}" name="Date" dataDxfId="1297"/>
    <tableColumn id="2" xr3:uid="{46A4B088-0606-4001-811F-1A214ECEC42B}" name="Vendor" dataDxfId="1296"/>
    <tableColumn id="3" xr3:uid="{076F061D-9614-4398-8AD4-79EE5BB00F2E}" name="Description of Contract" dataDxfId="1295"/>
    <tableColumn id="4" xr3:uid="{3E54CFA1-DEA7-40D3-BF9C-FF4DFA8CFD3A}" name="Cost" dataDxfId="1294"/>
    <tableColumn id="5" xr3:uid="{909402AE-3ABA-4DC2-92D3-28F811FE974E}" name="Proof of Purchase Number" dataDxfId="1293"/>
    <tableColumn id="6" xr3:uid="{C87C8542-D3BE-4517-A4AE-C752AB6B8D65}" name="Proof of Payment Number" dataDxfId="1292"/>
  </tableColumns>
  <tableStyleInfo name="Business Table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67D75D55-6949-4D94-BD96-9605F9A4712C}" name="Table16092" displayName="Table16092" ref="BF7:BK202" totalsRowShown="0" headerRowDxfId="1291" dataDxfId="1290" headerRowBorderDxfId="1288" tableBorderDxfId="1289">
  <autoFilter ref="BF7:BK202" xr:uid="{67D75D55-6949-4D94-BD96-9605F9A4712C}"/>
  <tableColumns count="6">
    <tableColumn id="1" xr3:uid="{0E51E0FC-D796-4F0C-9302-F889A3726C8A}" name="Date" dataDxfId="1287"/>
    <tableColumn id="2" xr3:uid="{00BB8246-BA1A-4DEB-B9A3-025672CE62A4}" name="Vehicle Registered" dataDxfId="1286"/>
    <tableColumn id="3" xr3:uid="{199C9E99-B733-4705-90C5-7656FBD5EC2F}" name="Vehicle VIN Registered" dataDxfId="1285"/>
    <tableColumn id="4" xr3:uid="{AFD8179B-310A-4CEA-AFCE-81A804FEEA57}" name="Cost" dataDxfId="1284"/>
    <tableColumn id="5" xr3:uid="{7F6D74A6-2C9D-4C2C-A650-5B88D6BF6B1D}" name="Proof of Purchase Number" dataDxfId="1283"/>
    <tableColumn id="6" xr3:uid="{32958688-E636-4FC3-B8B8-7237A8BA80BB}" name="Proof of Payment Number" dataDxfId="1282"/>
  </tableColumns>
  <tableStyleInfo name="Business Table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BC6BA4B7-FC3C-42C6-82B8-55A07D4BFC93}" name="Table16193" displayName="Table16193" ref="J3:P4" totalsRowShown="0" headerRowDxfId="1281" dataDxfId="1280" tableBorderDxfId="1279" dataCellStyle="Currency">
  <autoFilter ref="J3:P4" xr:uid="{BC6BA4B7-FC3C-42C6-82B8-55A07D4BFC93}"/>
  <tableColumns count="7">
    <tableColumn id="1" xr3:uid="{3067A9B2-BFE2-4874-ACE0-B2BD76BFD1DE}" name="Trail Maintenance Volunteer Labor " dataDxfId="1278" dataCellStyle="Currency">
      <calculatedColumnFormula>SUM(G8:G5577)</calculatedColumnFormula>
    </tableColumn>
    <tableColumn id="2" xr3:uid="{56D8D4E1-3F41-49B3-9BB5-09DBAE9B8808}" name="Equipment Usage Expenses" dataDxfId="1277" dataCellStyle="Currency">
      <calculatedColumnFormula>SUM(Table14881[Total Equipment Usage ($)])</calculatedColumnFormula>
    </tableColumn>
    <tableColumn id="3" xr3:uid="{DB41E5B4-3D65-4291-A756-7D239034BC97}" name="Groomer Usage Expenses" dataDxfId="1276" dataCellStyle="Currency">
      <calculatedColumnFormula>SUM(AB8:AB5577)</calculatedColumnFormula>
    </tableColumn>
    <tableColumn id="4" xr3:uid="{F97336CC-7DD6-45A8-BAA6-DAE7E8FED5D5}" name="Material Expenses" dataDxfId="1275" dataCellStyle="Currency">
      <calculatedColumnFormula>SUM(Table15385[Cost])</calculatedColumnFormula>
    </tableColumn>
    <tableColumn id="5" xr3:uid="{68C6B3F7-C652-47BD-B5E6-ED5A05C0CC68}" name="Signage Expenses" dataDxfId="1274" dataCellStyle="Currency">
      <calculatedColumnFormula>SUM(Table15890[Cost])</calculatedColumnFormula>
    </tableColumn>
    <tableColumn id="6" xr3:uid="{7D2066A2-4883-4A83-A1B1-45BEA6F992A6}" name="Insurance Expenses" dataDxfId="1273" dataCellStyle="Currency">
      <calculatedColumnFormula>SUM(Table15991[Cost])</calculatedColumnFormula>
    </tableColumn>
    <tableColumn id="7" xr3:uid="{5B5075E2-CC92-4879-9F69-495B74E5F999}" name="Registration Expenses" dataDxfId="1272" dataCellStyle="Currency">
      <calculatedColumnFormula>SUM(Table16092[Cost])</calculatedColumnFormula>
    </tableColumn>
  </tableColumns>
  <tableStyleInfo name="Business Table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2A2A5416-CD13-48CD-8437-D7D96DB55751}" name="Table14894" displayName="Table14894" ref="A7:K202" totalsRowShown="0" headerRowDxfId="1271" dataDxfId="1270">
  <autoFilter ref="A7:K202" xr:uid="{2A2A5416-CD13-48CD-8437-D7D96DB55751}"/>
  <tableColumns count="11">
    <tableColumn id="1" xr3:uid="{A9411E74-C780-4847-A16E-1274BFAB0286}" name="Date" dataDxfId="1269"/>
    <tableColumn id="2" xr3:uid="{4ACE197D-23B9-49AC-AA14-1A01387D88C7}" name="Volunteer Name" dataDxfId="1268"/>
    <tableColumn id="3" xr3:uid="{B7456CFE-85D6-4F6F-BEB5-0A11992E8EE0}" name="Trail Worked" dataDxfId="1267"/>
    <tableColumn id="4" xr3:uid="{39AEE67D-0CC7-4F9C-8300-68A9B240A5D5}" name="Description of Work" dataDxfId="1266"/>
    <tableColumn id="5" xr3:uid="{D8589556-C896-4503-828A-1A9E44E86F43}" name="Hours Worked" dataDxfId="1265"/>
    <tableColumn id="12" xr3:uid="{56E778FC-D4EC-405D-9F6A-B8EE7E29EECB}" name="Rate" dataDxfId="1264"/>
    <tableColumn id="7" xr3:uid="{ADA5EA95-6A60-4837-BBF7-519C8CC272D7}" name="Total Compensation" dataDxfId="1263">
      <calculatedColumnFormula>E8*F8</calculatedColumnFormula>
    </tableColumn>
    <tableColumn id="6" xr3:uid="{32B61202-826B-4CA4-A628-BBA4ECAF7374}" name="Equipment Used" dataDxfId="1262"/>
    <tableColumn id="8" xr3:uid="{C771756B-F3DC-4352-9CD0-083AF80FF7CD}" name="Rate for Equipment Use (See right table)" dataDxfId="1261"/>
    <tableColumn id="9" xr3:uid="{E8F1FA2D-6D4F-4C3C-8BA2-BC0873F09299}" name="Hours Used" dataDxfId="1260"/>
    <tableColumn id="10" xr3:uid="{48C029C1-2CEA-4106-A849-390DA1FD445C}" name="Total Equipment Usage ($)" dataDxfId="1259">
      <calculatedColumnFormula>I8*J8</calculatedColumnFormula>
    </tableColumn>
  </tableColumns>
  <tableStyleInfo name="Business Table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3D5B76A2-1205-4B7C-8203-7587411F796B}" name="Table14515095" displayName="Table14515095" ref="M8:N25" totalsRowShown="0" headerRowDxfId="1258" dataDxfId="1257">
  <autoFilter ref="M8:N25" xr:uid="{3D5B76A2-1205-4B7C-8203-7587411F796B}"/>
  <tableColumns count="2">
    <tableColumn id="1" xr3:uid="{CBABC46D-BE5B-43E1-8A76-0DA3220F50B5}" name="Type" dataDxfId="1256"/>
    <tableColumn id="2" xr3:uid="{9A116163-35BB-4A00-BDAB-8277057380A1}" name="Rate" dataDxfId="1255"/>
  </tableColumns>
  <tableStyleInfo name="Business Table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98D90371-A103-44CC-9440-8A1C8E16FDBF}" name="Table14615196" displayName="Table14615196" ref="O8:P14" totalsRowShown="0" headerRowDxfId="1254" dataDxfId="1253">
  <autoFilter ref="O8:P14" xr:uid="{98D90371-A103-44CC-9440-8A1C8E16FDBF}"/>
  <tableColumns count="2">
    <tableColumn id="1" xr3:uid="{89457AB8-86DC-4E41-A706-1129D8D697C5}" name="Type" dataDxfId="1252"/>
    <tableColumn id="2" xr3:uid="{5850E84E-8ADB-45C7-8708-550468DA4419}" name="Rate" dataDxfId="1251"/>
  </tableColumns>
  <tableStyleInfo name="Business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263C7368-FC8A-4269-8B40-CC4A60714DD0}" name="Table157" displayName="Table157" ref="V7:AB202" totalsRowShown="0" headerRowDxfId="2064" dataDxfId="2062" headerRowBorderDxfId="2063" tableBorderDxfId="2061">
  <autoFilter ref="V7:AB202" xr:uid="{263C7368-FC8A-4269-8B40-CC4A60714DD0}"/>
  <tableColumns count="7">
    <tableColumn id="1" xr3:uid="{DCBCE678-EDB8-4A50-B7DC-D22CB22AFF2D}" name="Date" dataDxfId="2060"/>
    <tableColumn id="2" xr3:uid="{C7555D2B-E8FC-4D72-AC7C-20666D82AB1C}" name="Groomer Operator" dataDxfId="2059"/>
    <tableColumn id="3" xr3:uid="{1E3D535D-9911-49E3-9D21-434CC8A3A0D9}" name="Trail(s) groomed" dataDxfId="2058"/>
    <tableColumn id="4" xr3:uid="{7028BBCB-6749-44EB-A700-ECB2ACE274AB}" name="Groomer Used" dataDxfId="2057"/>
    <tableColumn id="5" xr3:uid="{554A7D07-310E-4DB5-9878-C6D3E6975501}" name="Rate" dataDxfId="2056"/>
    <tableColumn id="6" xr3:uid="{2B30A005-48CF-4FAA-B66A-2A584FB3BFD9}" name="Hours Groomed" dataDxfId="2055"/>
    <tableColumn id="7" xr3:uid="{46D47A69-3B1A-4317-89EA-21A1FD14D9AF}" name="Total Usage ($)" dataDxfId="2054">
      <calculatedColumnFormula>Z8*AA8</calculatedColumnFormula>
    </tableColumn>
  </tableColumns>
  <tableStyleInfo name="Business Table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CABE5DC9-F685-431C-BC55-96AB5DA184AC}" name="Table14715297" displayName="Table14715297" ref="O16:P22" totalsRowShown="0" headerRowDxfId="1250" dataDxfId="1249">
  <autoFilter ref="O16:P22" xr:uid="{CABE5DC9-F685-431C-BC55-96AB5DA184AC}"/>
  <tableColumns count="2">
    <tableColumn id="1" xr3:uid="{BA99355E-0874-422F-966F-60478E8F41E4}" name="Type" dataDxfId="1248"/>
    <tableColumn id="2" xr3:uid="{3E640D44-CAF9-4F1D-8F51-6181DCB220E6}" name="Rate" dataDxfId="1247" dataCellStyle="Currency"/>
  </tableColumns>
  <tableStyleInfo name="Business Table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B0964EDF-F95A-4B0B-8EC3-1D79FAD4EA01}" name="Table15398" displayName="Table15398" ref="AK7:AP202" totalsRowShown="0" headerRowDxfId="1246" dataDxfId="1245" tableBorderDxfId="1244">
  <autoFilter ref="AK7:AP202" xr:uid="{B0964EDF-F95A-4B0B-8EC3-1D79FAD4EA01}"/>
  <tableColumns count="6">
    <tableColumn id="1" xr3:uid="{E35E516D-2750-4B2F-881E-AB89578FEFE9}" name="Date" dataDxfId="1243"/>
    <tableColumn id="2" xr3:uid="{3B22CA4F-1839-498C-8664-543A23A36F3A}" name="Vendor" dataDxfId="1242"/>
    <tableColumn id="3" xr3:uid="{C0A540D3-14E9-4A97-8A2F-20F6BCB8F9B3}" name="Description of Purchase" dataDxfId="1241"/>
    <tableColumn id="4" xr3:uid="{5A42B402-98A8-44AF-92D8-4B8F3F22B980}" name="Cost" dataDxfId="1240"/>
    <tableColumn id="5" xr3:uid="{706DC5FF-C3FA-457F-8243-6460C4D40839}" name="Proof of Purchase Number" dataDxfId="1239"/>
    <tableColumn id="6" xr3:uid="{D63A8B3A-F68A-470D-A3E2-76290E7F6A42}" name="Proof of Payment Number" dataDxfId="1238"/>
  </tableColumns>
  <tableStyleInfo name="Business Table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BEC19CC4-096D-423A-A358-40941C144691}" name="Table15499" displayName="Table15499" ref="AD7:AI42" totalsRowShown="0" headerRowDxfId="1237" dataDxfId="1236">
  <autoFilter ref="AD7:AI42" xr:uid="{BEC19CC4-096D-423A-A358-40941C144691}"/>
  <tableColumns count="6">
    <tableColumn id="1" xr3:uid="{E2A6D17B-E9FA-4FA7-8DF0-A82B0528DFFE}" name="Make" dataDxfId="1235"/>
    <tableColumn id="2" xr3:uid="{CBDDE196-4CD0-40C1-A002-017C6326998D}" name="Model" dataDxfId="1234"/>
    <tableColumn id="3" xr3:uid="{C2CB1A7C-13BA-4EEB-927A-F1930ADA77A4}" name="Class" dataDxfId="1233"/>
    <tableColumn id="4" xr3:uid="{23CCD21E-7FED-4E2B-83B7-FD6FDBE1B5F7}" name="VIN" dataDxfId="1232"/>
    <tableColumn id="5" xr3:uid="{1704FDAD-E482-4893-92FA-A4D54CF7F668}" name="Owned" dataDxfId="1231"/>
    <tableColumn id="6" xr3:uid="{54E45711-4BCA-4FD1-A1FC-CC786CA6AA9D}" name="Leased/Rented" dataDxfId="1230"/>
  </tableColumns>
  <tableStyleInfo name="Business Table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998D5B01-344B-48FF-92FA-4A815411EAD6}" name="Table155100" displayName="Table155100" ref="S7:T12" totalsRowShown="0" headerRowDxfId="1229" dataDxfId="1228" tableBorderDxfId="1227">
  <autoFilter ref="S7:T12" xr:uid="{998D5B01-344B-48FF-92FA-4A815411EAD6}"/>
  <tableColumns count="2">
    <tableColumn id="1" xr3:uid="{011EC9A5-1DB3-4E0B-83F0-4E496D4C31A8}" name="Groomer Type" dataDxfId="1226"/>
    <tableColumn id="2" xr3:uid="{115FB960-29DD-49D5-B61A-3CE3FD9F728A}" name="Rate" dataDxfId="1225" dataCellStyle="Currency"/>
  </tableColumns>
  <tableStyleInfo name="Business Table" showFirstColumn="0" showLastColumn="0" showRowStripes="1" showColumnStripes="0"/>
</table>
</file>

<file path=xl/tables/table1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4606451F-2068-4360-B25F-1298003FC985}" name="Table156101" displayName="Table156101" ref="V3:Z4" totalsRowShown="0" headerRowDxfId="1224" dataDxfId="1223" tableBorderDxfId="1222">
  <autoFilter ref="V3:Z4" xr:uid="{4606451F-2068-4360-B25F-1298003FC985}"/>
  <tableColumns count="5">
    <tableColumn id="1" xr3:uid="{FEAFAA59-8D21-4706-81D2-3CF8540503FD}" name="Class A Flat Rate" dataDxfId="1221" dataCellStyle="Currency"/>
    <tableColumn id="2" xr3:uid="{FECCCF05-D0A7-4DFC-8AB2-9CB2A1A2C19E}" name="Class B Flat Rate" dataDxfId="1220" dataCellStyle="Currency"/>
    <tableColumn id="3" xr3:uid="{976C720E-0639-4505-8EF6-AA7AF7AB77DD}" name="Class C Flate Rate" dataDxfId="1219" dataCellStyle="Currency"/>
    <tableColumn id="4" xr3:uid="{CF356A26-422F-4529-8D99-961FECDBDD3A}" name="Class D Flat Rate" dataDxfId="1218" dataCellStyle="Currency"/>
    <tableColumn id="5" xr3:uid="{802FF77C-739D-4092-A3CF-D303CED2EC4E}" name="Class E Flat Rate" dataDxfId="1217" dataCellStyle="Currency"/>
  </tableColumns>
  <tableStyleInfo name="Business Table" showFirstColumn="0" showLastColumn="0" showRowStripes="1" showColumnStripes="0"/>
</table>
</file>

<file path=xl/tables/table1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772018D9-024D-4843-A68F-D6F42A85AD74}" name="Table157102" displayName="Table157102" ref="V7:AB202" totalsRowShown="0" headerRowDxfId="1216" dataDxfId="1215" headerRowBorderDxfId="1213" tableBorderDxfId="1214">
  <autoFilter ref="V7:AB202" xr:uid="{772018D9-024D-4843-A68F-D6F42A85AD74}"/>
  <tableColumns count="7">
    <tableColumn id="1" xr3:uid="{59369F8E-B5D9-4998-8F28-845B2B59F429}" name="Date" dataDxfId="1212"/>
    <tableColumn id="2" xr3:uid="{6586C99F-E002-4C79-B10B-CF767B3C798D}" name="Groomer Operator" dataDxfId="1211"/>
    <tableColumn id="3" xr3:uid="{3F2245C6-36C1-49F4-A15B-E0DFDC8DBF0C}" name="Trail(s) groomed" dataDxfId="1210"/>
    <tableColumn id="4" xr3:uid="{2FA6EBBA-5CBA-4D6B-BD8E-778EA425AEE7}" name="Groomer Used" dataDxfId="1209"/>
    <tableColumn id="5" xr3:uid="{51E65038-8DA8-4A7A-ACCB-C42A8CA5BCE9}" name="Rate" dataDxfId="1208"/>
    <tableColumn id="6" xr3:uid="{37AD8B85-48DE-4BEF-A6BE-07C643AA7325}" name="Hours Groomed" dataDxfId="1207"/>
    <tableColumn id="7" xr3:uid="{C94E84CF-6E43-4647-B6E1-EC5739F1770B}" name="Total Usage ($)" dataDxfId="1206">
      <calculatedColumnFormula>Z8*AA8</calculatedColumnFormula>
    </tableColumn>
  </tableColumns>
  <tableStyleInfo name="Business Table" showFirstColumn="0" showLastColumn="0" showRowStripes="1" showColumnStripes="0"/>
</table>
</file>

<file path=xl/tables/table1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5A953D-EC3F-4B03-94E6-6831D8E990F2}" name="Table158103" displayName="Table158103" ref="AR7:AW202" totalsRowShown="0" headerRowDxfId="1205" dataDxfId="1204" headerRowBorderDxfId="1202" tableBorderDxfId="1203">
  <autoFilter ref="AR7:AW202" xr:uid="{0E5A953D-EC3F-4B03-94E6-6831D8E990F2}"/>
  <tableColumns count="6">
    <tableColumn id="1" xr3:uid="{639CEDFA-5217-4BBD-98FF-DE48CB5B62B7}" name="Date" dataDxfId="1201"/>
    <tableColumn id="2" xr3:uid="{DE783442-889D-4C8D-AD2F-B8286DBF268E}" name="Vendor" dataDxfId="1200"/>
    <tableColumn id="3" xr3:uid="{4E767659-FCAB-4164-AE00-2FEE51F54459}" name="Description of Purchase" dataDxfId="1199"/>
    <tableColumn id="4" xr3:uid="{F0BEDF1C-11CD-44C4-A608-7F8D813851C3}" name="Cost" dataDxfId="1198"/>
    <tableColumn id="5" xr3:uid="{5AFD62FB-D69C-4F1C-991B-64EC46A90E2D}" name="Proof of Purchase Number" dataDxfId="1197"/>
    <tableColumn id="6" xr3:uid="{331F07E8-68FC-4A41-A2B9-E906F340492C}" name="Proof of Payment Number" dataDxfId="1196"/>
  </tableColumns>
  <tableStyleInfo name="Business Table" showFirstColumn="0" showLastColumn="0" showRowStripes="1" showColumnStripes="0"/>
</table>
</file>

<file path=xl/tables/table1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AAC568F-800E-4EEE-8F80-B457A278CCFA}" name="Table159104" displayName="Table159104" ref="AY7:BD202" totalsRowShown="0" headerRowDxfId="1195" dataDxfId="1194" headerRowBorderDxfId="1192" tableBorderDxfId="1193">
  <autoFilter ref="AY7:BD202" xr:uid="{3AAC568F-800E-4EEE-8F80-B457A278CCFA}"/>
  <tableColumns count="6">
    <tableColumn id="1" xr3:uid="{01565D12-2E91-41E9-86F3-2BE8C2EAEDCB}" name="Date" dataDxfId="1191"/>
    <tableColumn id="2" xr3:uid="{9287F766-CF94-40DC-8F8E-9E677631C251}" name="Vendor" dataDxfId="1190"/>
    <tableColumn id="3" xr3:uid="{B3CC3EB4-2109-484F-96E5-7E0B29020C82}" name="Description of Contract" dataDxfId="1189"/>
    <tableColumn id="4" xr3:uid="{1371B427-2125-4821-8D05-619AE9E08AA4}" name="Cost" dataDxfId="1188"/>
    <tableColumn id="5" xr3:uid="{754EFAAE-A38C-4F81-A450-BE9D0FA534ED}" name="Proof of Purchase Number" dataDxfId="1187"/>
    <tableColumn id="6" xr3:uid="{115EBB47-AD10-46EC-A315-119447C6A9D5}" name="Proof of Payment Number" dataDxfId="1186"/>
  </tableColumns>
  <tableStyleInfo name="Business Table" showFirstColumn="0" showLastColumn="0" showRowStripes="1" showColumnStripes="0"/>
</table>
</file>

<file path=xl/tables/table1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A64C4D1E-9A11-4F52-A8CD-BF5C7AA138D0}" name="Table160105" displayName="Table160105" ref="BF7:BK202" totalsRowShown="0" headerRowDxfId="1185" dataDxfId="1184" headerRowBorderDxfId="1182" tableBorderDxfId="1183">
  <autoFilter ref="BF7:BK202" xr:uid="{A64C4D1E-9A11-4F52-A8CD-BF5C7AA138D0}"/>
  <tableColumns count="6">
    <tableColumn id="1" xr3:uid="{FDE7B1CA-15C4-41BB-8BEB-3ED434E0C387}" name="Date" dataDxfId="1181"/>
    <tableColumn id="2" xr3:uid="{252B8B4C-DBE4-467B-AB51-4AC2C323E924}" name="Vehicle Registered" dataDxfId="1180"/>
    <tableColumn id="3" xr3:uid="{277379B1-AF82-46EC-B450-C1080099709E}" name="Vehicle VIN Registered" dataDxfId="1179"/>
    <tableColumn id="4" xr3:uid="{48B3F694-1050-4CDF-A03E-54404DD43F0B}" name="Cost" dataDxfId="1178"/>
    <tableColumn id="5" xr3:uid="{DF4B9C29-EB61-45DC-B5BD-F3EEDC57F778}" name="Proof of Purchase Number" dataDxfId="1177"/>
    <tableColumn id="6" xr3:uid="{0514742A-3F9A-45A8-954A-F7F5010B0012}" name="Proof of Payment Number" dataDxfId="1176"/>
  </tableColumns>
  <tableStyleInfo name="Business Table" showFirstColumn="0" showLastColumn="0" showRowStripes="1" showColumnStripes="0"/>
</table>
</file>

<file path=xl/tables/table1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502FCAAD-2EC6-4F2A-BEF1-0255B248478C}" name="Table161106" displayName="Table161106" ref="J3:P4" totalsRowShown="0" headerRowDxfId="1175" dataDxfId="1174" tableBorderDxfId="1173" dataCellStyle="Currency">
  <autoFilter ref="J3:P4" xr:uid="{502FCAAD-2EC6-4F2A-BEF1-0255B248478C}"/>
  <tableColumns count="7">
    <tableColumn id="1" xr3:uid="{D29B459D-3B6C-4EB0-A868-BEB7E2D91E09}" name="Trail Maintenance Volunteer Labor " dataDxfId="1172" dataCellStyle="Currency">
      <calculatedColumnFormula>SUM(G8:G5577)</calculatedColumnFormula>
    </tableColumn>
    <tableColumn id="2" xr3:uid="{A3E3E6E1-C5D9-4F77-AFF8-70A456A58C6C}" name="Equipment Usage Expenses" dataDxfId="1171" dataCellStyle="Currency">
      <calculatedColumnFormula>SUM(Table14894[Total Equipment Usage ($)])</calculatedColumnFormula>
    </tableColumn>
    <tableColumn id="3" xr3:uid="{DFA9989B-3DA1-4CB6-8815-DB72DF685275}" name="Groomer Usage Expenses" dataDxfId="1170" dataCellStyle="Currency">
      <calculatedColumnFormula>SUM(AB8:AB5577)</calculatedColumnFormula>
    </tableColumn>
    <tableColumn id="4" xr3:uid="{847EED0D-228D-4AA0-9612-844089985B47}" name="Material Expenses" dataDxfId="1169" dataCellStyle="Currency">
      <calculatedColumnFormula>SUM(Table15398[Cost])</calculatedColumnFormula>
    </tableColumn>
    <tableColumn id="5" xr3:uid="{8AE633B6-EDD4-466F-AC85-25A5815AF202}" name="Signage Expenses" dataDxfId="1168" dataCellStyle="Currency">
      <calculatedColumnFormula>SUM(Table158103[Cost])</calculatedColumnFormula>
    </tableColumn>
    <tableColumn id="6" xr3:uid="{EF736D60-562C-4F4B-B3EF-9F9299E3816F}" name="Insurance Expenses" dataDxfId="1167" dataCellStyle="Currency">
      <calculatedColumnFormula>SUM(Table159104[Cost])</calculatedColumnFormula>
    </tableColumn>
    <tableColumn id="7" xr3:uid="{075DD866-FFCB-42C1-B5F6-48B868E2E628}" name="Registration Expenses" dataDxfId="1166" dataCellStyle="Currency">
      <calculatedColumnFormula>SUM(Table160105[Cost])</calculatedColumnFormula>
    </tableColumn>
  </tableColumns>
  <tableStyleInfo name="Business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1B2B9B3E-2792-416E-A6EF-FDF990421FE4}" name="Table158" displayName="Table158" ref="AR7:AW202" totalsRowShown="0" headerRowDxfId="2053" dataDxfId="2051" headerRowBorderDxfId="2052" tableBorderDxfId="2050">
  <autoFilter ref="AR7:AW202" xr:uid="{1B2B9B3E-2792-416E-A6EF-FDF990421FE4}"/>
  <tableColumns count="6">
    <tableColumn id="1" xr3:uid="{3986B6D9-806D-47DE-AD2B-E9F1C1367159}" name="Date" dataDxfId="2049"/>
    <tableColumn id="2" xr3:uid="{E8ACE2C6-159C-40D3-91D7-272568CFFABC}" name="Vendor" dataDxfId="2048"/>
    <tableColumn id="3" xr3:uid="{DB0D7C07-65CE-4429-A9A5-3372FF361DAA}" name="Description of Purchase" dataDxfId="2047"/>
    <tableColumn id="4" xr3:uid="{D63D367C-BFFD-4873-8245-A2037538727C}" name="Cost" dataDxfId="2046"/>
    <tableColumn id="5" xr3:uid="{9C45D43F-3459-445C-B9D2-1CCC83625070}" name="Proof of Purchase Number" dataDxfId="2045"/>
    <tableColumn id="6" xr3:uid="{1BED3976-5ECB-45F3-85A8-4ABA45ACE7B1}" name="Proof of Payment Number" dataDxfId="2044"/>
  </tableColumns>
  <tableStyleInfo name="Business Table" showFirstColumn="0" showLastColumn="0" showRowStripes="1" showColumnStripes="0"/>
</table>
</file>

<file path=xl/tables/table1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9039E39B-2650-4B33-BAD4-5F1F567A965A}" name="Table148107" displayName="Table148107" ref="A7:K202" totalsRowShown="0" headerRowDxfId="1165" dataDxfId="1164">
  <autoFilter ref="A7:K202" xr:uid="{9039E39B-2650-4B33-BAD4-5F1F567A965A}"/>
  <tableColumns count="11">
    <tableColumn id="1" xr3:uid="{2193B877-01C1-43EE-853D-3DCECE0536A1}" name="Date" dataDxfId="1163"/>
    <tableColumn id="2" xr3:uid="{BD0014E4-E7BE-4D75-874E-3A6FF38701CD}" name="Volunteer Name" dataDxfId="1162"/>
    <tableColumn id="3" xr3:uid="{6F60F993-9EE9-48BF-989F-DCAE5DCA6F7C}" name="Trail Worked" dataDxfId="1161"/>
    <tableColumn id="4" xr3:uid="{70833363-17B9-4197-8C40-4FA9F6E596A0}" name="Description of Work" dataDxfId="1160"/>
    <tableColumn id="5" xr3:uid="{17FC99AA-324B-4991-8A7E-6C9D5560B2EB}" name="Hours Worked" dataDxfId="1159"/>
    <tableColumn id="12" xr3:uid="{B1C0FAF4-DA96-46A5-A3AE-616DD90DEBFB}" name="Rate" dataDxfId="1158"/>
    <tableColumn id="7" xr3:uid="{0D621BED-04DE-4704-A1B9-28392B662F9C}" name="Total Compensation" dataDxfId="1157">
      <calculatedColumnFormula>E8*F8</calculatedColumnFormula>
    </tableColumn>
    <tableColumn id="6" xr3:uid="{177F2F04-FFB2-408B-A12E-2519CAE4BA0E}" name="Equipment Used" dataDxfId="1156"/>
    <tableColumn id="8" xr3:uid="{5169ECBF-CF4A-45DE-8FF8-0BD537E54BA5}" name="Rate for Equipment Use (See right table)" dataDxfId="1155"/>
    <tableColumn id="9" xr3:uid="{8AC0E2D1-A7EF-423B-A36E-EAD572B12233}" name="Hours Used" dataDxfId="1154"/>
    <tableColumn id="10" xr3:uid="{94529AFF-4B3D-4D1E-9B03-6F72F3882F88}" name="Total Equipment Usage ($)" dataDxfId="1153">
      <calculatedColumnFormula>I8*J8</calculatedColumnFormula>
    </tableColumn>
  </tableColumns>
  <tableStyleInfo name="Business Table" showFirstColumn="0" showLastColumn="0" showRowStripes="1" showColumnStripes="0"/>
</table>
</file>

<file path=xl/tables/table1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7815FCC0-BAE0-442B-AFB1-1AD2F47DC70E}" name="Table145150108" displayName="Table145150108" ref="M8:N25" totalsRowShown="0" headerRowDxfId="1152" dataDxfId="1151">
  <autoFilter ref="M8:N25" xr:uid="{7815FCC0-BAE0-442B-AFB1-1AD2F47DC70E}"/>
  <tableColumns count="2">
    <tableColumn id="1" xr3:uid="{884CB742-107C-4246-8B68-3748EFB03AFB}" name="Type" dataDxfId="1150"/>
    <tableColumn id="2" xr3:uid="{8BC7751A-69EC-4575-AC13-DEF0F980FCD5}" name="Rate" dataDxfId="1149"/>
  </tableColumns>
  <tableStyleInfo name="Business Table" showFirstColumn="0" showLastColumn="0" showRowStripes="1" showColumnStripes="0"/>
</table>
</file>

<file path=xl/tables/table1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FF94CD85-5C28-43FF-B352-632A8C14ED2C}" name="Table146151109" displayName="Table146151109" ref="O8:P14" totalsRowShown="0" headerRowDxfId="1148" dataDxfId="1147">
  <autoFilter ref="O8:P14" xr:uid="{FF94CD85-5C28-43FF-B352-632A8C14ED2C}"/>
  <tableColumns count="2">
    <tableColumn id="1" xr3:uid="{E21CFDC6-30E7-4D59-B8E2-DDB0D90C45F6}" name="Type" dataDxfId="1146"/>
    <tableColumn id="2" xr3:uid="{3E3A7E22-BD50-4D76-8C23-7DC02244BA22}" name="Rate" dataDxfId="1145"/>
  </tableColumns>
  <tableStyleInfo name="Business Table" showFirstColumn="0" showLastColumn="0" showRowStripes="1" showColumnStripes="0"/>
</table>
</file>

<file path=xl/tables/table1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5558222F-5E7E-4ED3-A383-F0A7FD81533C}" name="Table147152110" displayName="Table147152110" ref="O16:P22" totalsRowShown="0" headerRowDxfId="1144" dataDxfId="1143">
  <autoFilter ref="O16:P22" xr:uid="{5558222F-5E7E-4ED3-A383-F0A7FD81533C}"/>
  <tableColumns count="2">
    <tableColumn id="1" xr3:uid="{9235A82C-FE07-47CF-ABC7-276005E22789}" name="Type" dataDxfId="1142"/>
    <tableColumn id="2" xr3:uid="{37A43D89-A4B6-4D39-B746-2F0732308185}" name="Rate" dataDxfId="1141" dataCellStyle="Currency"/>
  </tableColumns>
  <tableStyleInfo name="Business Table" showFirstColumn="0" showLastColumn="0" showRowStripes="1" showColumnStripes="0"/>
</table>
</file>

<file path=xl/tables/table1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CF444363-420C-426D-95E4-259AAC817314}" name="Table153111" displayName="Table153111" ref="AK7:AP202" totalsRowShown="0" headerRowDxfId="1140" dataDxfId="1139" tableBorderDxfId="1138">
  <autoFilter ref="AK7:AP202" xr:uid="{CF444363-420C-426D-95E4-259AAC817314}"/>
  <tableColumns count="6">
    <tableColumn id="1" xr3:uid="{DFBB4326-599A-4263-BE50-EE784AB7D3C4}" name="Date" dataDxfId="1137"/>
    <tableColumn id="2" xr3:uid="{0867F767-3305-40EB-A714-4C544AA41E55}" name="Vendor" dataDxfId="1136"/>
    <tableColumn id="3" xr3:uid="{70AB9518-67A5-4C67-82EF-99FC3B1A7C9C}" name="Description of Purchase" dataDxfId="1135"/>
    <tableColumn id="4" xr3:uid="{24309B4C-99CB-411D-87E0-A423ADB7675E}" name="Cost" dataDxfId="1134"/>
    <tableColumn id="5" xr3:uid="{FB5D0061-235E-468E-9572-6455474559BD}" name="Proof of Purchase Number" dataDxfId="1133"/>
    <tableColumn id="6" xr3:uid="{92BF7419-A20D-484C-9478-27ED433A836C}" name="Proof of Payment Number" dataDxfId="1132"/>
  </tableColumns>
  <tableStyleInfo name="Business Table" showFirstColumn="0" showLastColumn="0" showRowStripes="1" showColumnStripes="0"/>
</table>
</file>

<file path=xl/tables/table1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1" xr:uid="{7F020641-A69D-4310-BF27-C0AB5ED3A2F0}" name="Table154112" displayName="Table154112" ref="AD7:AI42" totalsRowShown="0" headerRowDxfId="1131" dataDxfId="1130">
  <autoFilter ref="AD7:AI42" xr:uid="{7F020641-A69D-4310-BF27-C0AB5ED3A2F0}"/>
  <tableColumns count="6">
    <tableColumn id="1" xr3:uid="{6F68ADCF-3ADA-4D9C-9E70-6729541FDB1F}" name="Make" dataDxfId="1129"/>
    <tableColumn id="2" xr3:uid="{790B66EF-36EB-4EB5-B2CC-385847531BA9}" name="Model" dataDxfId="1128"/>
    <tableColumn id="3" xr3:uid="{179F5A2C-FBD3-42FD-830B-644403DC5E53}" name="Class" dataDxfId="1127"/>
    <tableColumn id="4" xr3:uid="{2F8103F5-17AB-4771-98A2-8B09B83C942B}" name="VIN" dataDxfId="1126"/>
    <tableColumn id="5" xr3:uid="{89506180-6DDE-45E6-B236-1DD365A065F0}" name="Owned" dataDxfId="1125"/>
    <tableColumn id="6" xr3:uid="{64EFEFB3-90F8-4DEA-B080-4426CBF11703}" name="Leased/Rented" dataDxfId="1124"/>
  </tableColumns>
  <tableStyleInfo name="Business Table" showFirstColumn="0" showLastColumn="0" showRowStripes="1" showColumnStripes="0"/>
</table>
</file>

<file path=xl/tables/table1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2" xr:uid="{66A37BCC-4EDF-4D0D-91D0-7A01FC299840}" name="Table155113" displayName="Table155113" ref="S7:T12" totalsRowShown="0" headerRowDxfId="1123" dataDxfId="1122" tableBorderDxfId="1121">
  <autoFilter ref="S7:T12" xr:uid="{66A37BCC-4EDF-4D0D-91D0-7A01FC299840}"/>
  <tableColumns count="2">
    <tableColumn id="1" xr3:uid="{AC55956C-AA70-4ABB-9117-C0232082384C}" name="Groomer Type" dataDxfId="1120"/>
    <tableColumn id="2" xr3:uid="{37F60406-D13F-48AE-836D-05E4564BA32D}" name="Rate" dataDxfId="1119" dataCellStyle="Currency"/>
  </tableColumns>
  <tableStyleInfo name="Business Table" showFirstColumn="0" showLastColumn="0" showRowStripes="1" showColumnStripes="0"/>
</table>
</file>

<file path=xl/tables/table1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3" xr:uid="{0D8089C6-E453-42E7-86D5-D1D31963BE65}" name="Table156114" displayName="Table156114" ref="V3:Z4" totalsRowShown="0" headerRowDxfId="1118" dataDxfId="1117" tableBorderDxfId="1116">
  <autoFilter ref="V3:Z4" xr:uid="{0D8089C6-E453-42E7-86D5-D1D31963BE65}"/>
  <tableColumns count="5">
    <tableColumn id="1" xr3:uid="{90E9470D-4CDB-4069-B532-4AB580E6B767}" name="Class A Flat Rate" dataDxfId="1115" dataCellStyle="Currency"/>
    <tableColumn id="2" xr3:uid="{207C2C9D-1CCD-45E5-9BDD-83712A2B2C29}" name="Class B Flat Rate" dataDxfId="1114" dataCellStyle="Currency"/>
    <tableColumn id="3" xr3:uid="{34CA7624-F1EF-4E79-A6AF-1343124A45FC}" name="Class C Flate Rate" dataDxfId="1113" dataCellStyle="Currency"/>
    <tableColumn id="4" xr3:uid="{EEE874A9-8D84-46F3-B291-9FBF44278675}" name="Class D Flat Rate" dataDxfId="1112" dataCellStyle="Currency"/>
    <tableColumn id="5" xr3:uid="{87AF7895-BDFF-478B-80E1-E80B7D4681A8}" name="Class E Flat Rate" dataDxfId="1111" dataCellStyle="Currency"/>
  </tableColumns>
  <tableStyleInfo name="Business Table" showFirstColumn="0" showLastColumn="0" showRowStripes="1" showColumnStripes="0"/>
</table>
</file>

<file path=xl/tables/table1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4AA641F6-BDBA-45D3-9DB8-261055DE2BC7}" name="Table157115" displayName="Table157115" ref="V7:AB202" totalsRowShown="0" headerRowDxfId="1110" dataDxfId="1109" headerRowBorderDxfId="1107" tableBorderDxfId="1108">
  <autoFilter ref="V7:AB202" xr:uid="{4AA641F6-BDBA-45D3-9DB8-261055DE2BC7}"/>
  <tableColumns count="7">
    <tableColumn id="1" xr3:uid="{F31439C8-D217-4E25-8955-6E1AC5363F52}" name="Date" dataDxfId="1106"/>
    <tableColumn id="2" xr3:uid="{E533D1BE-E75B-4110-A760-3504578F6CEA}" name="Groomer Operator" dataDxfId="1105"/>
    <tableColumn id="3" xr3:uid="{2DD98015-7191-4137-B11A-5349B6355687}" name="Trail(s) groomed" dataDxfId="1104"/>
    <tableColumn id="4" xr3:uid="{6E1175BC-5866-4C63-A006-E8281F9567D9}" name="Groomer Used" dataDxfId="1103"/>
    <tableColumn id="5" xr3:uid="{527CB1BF-7E8F-4385-8D98-124CCC1B9B04}" name="Rate" dataDxfId="1102"/>
    <tableColumn id="6" xr3:uid="{9368A693-EC26-4AB0-876C-C90609032C27}" name="Hours Groomed" dataDxfId="1101"/>
    <tableColumn id="7" xr3:uid="{201DDC10-9F1C-476C-B9C9-5BBA3965696D}" name="Total Usage ($)" dataDxfId="1100">
      <calculatedColumnFormula>Z8*AA8</calculatedColumnFormula>
    </tableColumn>
  </tableColumns>
  <tableStyleInfo name="Business Table" showFirstColumn="0" showLastColumn="0" showRowStripes="1" showColumnStripes="0"/>
</table>
</file>

<file path=xl/tables/table1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916C5D25-82FD-44F0-BD75-CD67225D5770}" name="Table158116" displayName="Table158116" ref="AR7:AW202" totalsRowShown="0" headerRowDxfId="1099" dataDxfId="1098" headerRowBorderDxfId="1096" tableBorderDxfId="1097">
  <autoFilter ref="AR7:AW202" xr:uid="{916C5D25-82FD-44F0-BD75-CD67225D5770}"/>
  <tableColumns count="6">
    <tableColumn id="1" xr3:uid="{514FDEA8-A8BA-4C0F-9248-24D50B354089}" name="Date" dataDxfId="1095"/>
    <tableColumn id="2" xr3:uid="{009A5B00-7A03-4E90-A74D-D98A5789A04C}" name="Vendor" dataDxfId="1094"/>
    <tableColumn id="3" xr3:uid="{2366294E-446A-48DB-9233-A909F98366D1}" name="Description of Purchase" dataDxfId="1093"/>
    <tableColumn id="4" xr3:uid="{7C22EC76-C4E9-4D27-979C-734AFFB90CDB}" name="Cost" dataDxfId="1092"/>
    <tableColumn id="5" xr3:uid="{EAFB4035-21EA-449A-A70F-6C96AC0FC9F2}" name="Proof of Purchase Number" dataDxfId="1091"/>
    <tableColumn id="6" xr3:uid="{FB054DDF-DD60-4F4F-91FA-0C168DFEC969}" name="Proof of Payment Number" dataDxfId="1090"/>
  </tableColumns>
  <tableStyleInfo name="Business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571B44D6-B6A8-4F60-A671-E48F91DE097D}" name="Table159" displayName="Table159" ref="AY7:BD202" totalsRowShown="0" headerRowDxfId="2043" dataDxfId="2041" headerRowBorderDxfId="2042" tableBorderDxfId="2040">
  <autoFilter ref="AY7:BD202" xr:uid="{571B44D6-B6A8-4F60-A671-E48F91DE097D}"/>
  <tableColumns count="6">
    <tableColumn id="1" xr3:uid="{BC31A499-5909-42D9-ABF1-F0B1823D0B77}" name="Date" dataDxfId="2039"/>
    <tableColumn id="2" xr3:uid="{45C701B3-6176-4C84-BE89-44EC485E4700}" name="Vendor" dataDxfId="2038"/>
    <tableColumn id="3" xr3:uid="{7D7DFAA2-193E-4E34-92EC-0BFF53F5A1D9}" name="Description of Contract" dataDxfId="2037"/>
    <tableColumn id="4" xr3:uid="{95CA31F6-4238-4023-BF11-1013FB1F7753}" name="Cost" dataDxfId="2036"/>
    <tableColumn id="5" xr3:uid="{8B75DD2B-5FFA-4799-8261-60F5317D0745}" name="Proof of Purchase Number" dataDxfId="2035"/>
    <tableColumn id="6" xr3:uid="{50829FAE-928D-4AE8-A045-DD20C0E424B2}" name="Proof of Payment Number" dataDxfId="2034"/>
  </tableColumns>
  <tableStyleInfo name="Business Table" showFirstColumn="0" showLastColumn="0" showRowStripes="1" showColumnStripes="0"/>
</table>
</file>

<file path=xl/tables/table1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97A397D9-D750-47E9-AD78-B08B290811B9}" name="Table159117" displayName="Table159117" ref="AY7:BD202" totalsRowShown="0" headerRowDxfId="1089" dataDxfId="1088" headerRowBorderDxfId="1086" tableBorderDxfId="1087">
  <autoFilter ref="AY7:BD202" xr:uid="{97A397D9-D750-47E9-AD78-B08B290811B9}"/>
  <tableColumns count="6">
    <tableColumn id="1" xr3:uid="{89CAD59D-1181-458E-B4B6-DDA86EBCBC58}" name="Date" dataDxfId="1085"/>
    <tableColumn id="2" xr3:uid="{0FD83B71-D057-4561-86DF-8C19010D3D41}" name="Vendor" dataDxfId="1084"/>
    <tableColumn id="3" xr3:uid="{E68444C3-8606-4C0D-9BF4-BA9DDE3CAD39}" name="Description of Contract" dataDxfId="1083"/>
    <tableColumn id="4" xr3:uid="{EBA37B64-55DB-454E-95F3-33AA4767D892}" name="Cost" dataDxfId="1082"/>
    <tableColumn id="5" xr3:uid="{FACE811E-495E-4289-A7AD-8999CFE2C333}" name="Proof of Purchase Number" dataDxfId="1081"/>
    <tableColumn id="6" xr3:uid="{6573A645-C7FA-4B22-BFA2-163943AFE633}" name="Proof of Payment Number" dataDxfId="1080"/>
  </tableColumns>
  <tableStyleInfo name="Business Table" showFirstColumn="0" showLastColumn="0" showRowStripes="1" showColumnStripes="0"/>
</table>
</file>

<file path=xl/tables/table1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4B13885A-A16C-4541-A4DB-9A2A8B83DE53}" name="Table160118" displayName="Table160118" ref="BF7:BK202" totalsRowShown="0" headerRowDxfId="1079" dataDxfId="1078" headerRowBorderDxfId="1076" tableBorderDxfId="1077">
  <autoFilter ref="BF7:BK202" xr:uid="{4B13885A-A16C-4541-A4DB-9A2A8B83DE53}"/>
  <tableColumns count="6">
    <tableColumn id="1" xr3:uid="{477BB7B2-443F-4EF9-B09D-678CCA799A56}" name="Date" dataDxfId="1075"/>
    <tableColumn id="2" xr3:uid="{0489E312-E85C-43A0-824E-B26DEC7E8966}" name="Vehicle Registered" dataDxfId="1074"/>
    <tableColumn id="3" xr3:uid="{80F5A078-5039-4F70-9CA6-E8A65528C255}" name="Vehicle VIN Registered" dataDxfId="1073"/>
    <tableColumn id="4" xr3:uid="{4B688772-C106-453E-A92C-86D5B5B7B8C2}" name="Cost" dataDxfId="1072"/>
    <tableColumn id="5" xr3:uid="{F8B249AB-763C-423F-B591-252BD40F3DFF}" name="Proof of Purchase Number" dataDxfId="1071"/>
    <tableColumn id="6" xr3:uid="{C794C730-7B51-492D-9798-2C08A68C0A2C}" name="Proof of Payment Number" dataDxfId="1070"/>
  </tableColumns>
  <tableStyleInfo name="Business Table" showFirstColumn="0" showLastColumn="0" showRowStripes="1" showColumnStripes="0"/>
</table>
</file>

<file path=xl/tables/table1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056DE5D2-CDB4-45C0-8D6E-B23D64763AD4}" name="Table161119" displayName="Table161119" ref="J3:P4" totalsRowShown="0" headerRowDxfId="1069" dataDxfId="1068" tableBorderDxfId="1067" dataCellStyle="Currency">
  <autoFilter ref="J3:P4" xr:uid="{056DE5D2-CDB4-45C0-8D6E-B23D64763AD4}"/>
  <tableColumns count="7">
    <tableColumn id="1" xr3:uid="{83748A28-AC7B-4B0D-9B3E-2DE3C82C733C}" name="Trail Maintenance Volunteer Labor " dataDxfId="1066" dataCellStyle="Currency">
      <calculatedColumnFormula>SUM(G8:G5577)</calculatedColumnFormula>
    </tableColumn>
    <tableColumn id="2" xr3:uid="{AE4BEE7F-5F97-4A5C-87BD-F9D717566AA4}" name="Equipment Usage Expenses" dataDxfId="1065" dataCellStyle="Currency">
      <calculatedColumnFormula>SUM(Table148107[Total Equipment Usage ($)])</calculatedColumnFormula>
    </tableColumn>
    <tableColumn id="3" xr3:uid="{13F737F5-698A-4E81-850E-9C421A935842}" name="Groomer Usage Expenses" dataDxfId="1064" dataCellStyle="Currency">
      <calculatedColumnFormula>SUM(AB8:AB5577)</calculatedColumnFormula>
    </tableColumn>
    <tableColumn id="4" xr3:uid="{0D8ECF07-169B-467E-A394-DD88F86FF4A6}" name="Material Expenses" dataDxfId="1063" dataCellStyle="Currency">
      <calculatedColumnFormula>SUM(Table153111[Cost])</calculatedColumnFormula>
    </tableColumn>
    <tableColumn id="5" xr3:uid="{35BB140A-CE69-4BB9-AE2A-0705B180FC60}" name="Signage Expenses" dataDxfId="1062" dataCellStyle="Currency">
      <calculatedColumnFormula>SUM(Table158116[Cost])</calculatedColumnFormula>
    </tableColumn>
    <tableColumn id="6" xr3:uid="{0D4947CA-FFA4-4144-860B-FB7EBB98F95C}" name="Insurance Expenses" dataDxfId="1061" dataCellStyle="Currency">
      <calculatedColumnFormula>SUM(Table159117[Cost])</calculatedColumnFormula>
    </tableColumn>
    <tableColumn id="7" xr3:uid="{1FF5C991-0B42-4695-9648-2DA9B879060E}" name="Registration Expenses" dataDxfId="1060" dataCellStyle="Currency">
      <calculatedColumnFormula>SUM(Table160118[Cost])</calculatedColumnFormula>
    </tableColumn>
  </tableColumns>
  <tableStyleInfo name="Business Table" showFirstColumn="0" showLastColumn="0" showRowStripes="1" showColumnStripes="0"/>
</table>
</file>

<file path=xl/tables/table1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4E65CDD4-D369-42EE-8F68-2783F4B7287A}" name="Table148120" displayName="Table148120" ref="A7:K202" totalsRowShown="0" headerRowDxfId="1059" dataDxfId="1058">
  <autoFilter ref="A7:K202" xr:uid="{4E65CDD4-D369-42EE-8F68-2783F4B7287A}"/>
  <tableColumns count="11">
    <tableColumn id="1" xr3:uid="{AE5D8D38-5BB2-4300-9FB9-B30734B4B99F}" name="Date" dataDxfId="1057"/>
    <tableColumn id="2" xr3:uid="{27ACF6F1-195F-493A-BDF8-A1FCBC04BCEA}" name="Volunteer Name" dataDxfId="1056"/>
    <tableColumn id="3" xr3:uid="{99BDAD93-8B4B-4DB5-AE78-4ABC9E899A59}" name="Trail Worked" dataDxfId="1055"/>
    <tableColumn id="4" xr3:uid="{907B2C00-07F5-4A29-B7C3-88B60116F539}" name="Description of Work" dataDxfId="1054"/>
    <tableColumn id="5" xr3:uid="{D072FA92-0926-4F67-B31A-13FAD23EC636}" name="Hours Worked" dataDxfId="1053"/>
    <tableColumn id="12" xr3:uid="{9376180D-778C-4B50-A178-D80EAC27D96A}" name="Rate" dataDxfId="1052"/>
    <tableColumn id="7" xr3:uid="{78D6E331-ACBD-4156-A759-44BE2979CC1C}" name="Total Compensation" dataDxfId="1051">
      <calculatedColumnFormula>E8*F8</calculatedColumnFormula>
    </tableColumn>
    <tableColumn id="6" xr3:uid="{67E1915D-123E-4B4D-9576-3BA00C59AB93}" name="Equipment Used" dataDxfId="1050"/>
    <tableColumn id="8" xr3:uid="{CD9EC5D2-4DC8-4EF9-AEBA-15CFCDA1FF22}" name="Rate for Equipment Use (See right table)" dataDxfId="1049"/>
    <tableColumn id="9" xr3:uid="{C955378E-17A7-45DF-A823-19CB6496FA58}" name="Hours Used" dataDxfId="1048"/>
    <tableColumn id="10" xr3:uid="{9DE62E19-82C0-4C23-8486-F52647759204}" name="Total Equipment Usage ($)" dataDxfId="1047">
      <calculatedColumnFormula>I8*J8</calculatedColumnFormula>
    </tableColumn>
  </tableColumns>
  <tableStyleInfo name="Business Table" showFirstColumn="0" showLastColumn="0" showRowStripes="1" showColumnStripes="0"/>
</table>
</file>

<file path=xl/tables/table1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49AB6DB6-C5DC-44E5-B6EC-6345F3A7599E}" name="Table145150121" displayName="Table145150121" ref="M8:N25" totalsRowShown="0" headerRowDxfId="1046" dataDxfId="1045">
  <autoFilter ref="M8:N25" xr:uid="{49AB6DB6-C5DC-44E5-B6EC-6345F3A7599E}"/>
  <tableColumns count="2">
    <tableColumn id="1" xr3:uid="{46E4AE49-9494-45CF-9277-BDCC1BCC10C3}" name="Type" dataDxfId="1044"/>
    <tableColumn id="2" xr3:uid="{6A4B4477-02FD-461A-9824-BF43F300AC74}" name="Rate" dataDxfId="1043"/>
  </tableColumns>
  <tableStyleInfo name="Business Table" showFirstColumn="0" showLastColumn="0" showRowStripes="1" showColumnStripes="0"/>
</table>
</file>

<file path=xl/tables/table1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980F00FF-3F89-43CF-976F-ECC381750284}" name="Table146151122" displayName="Table146151122" ref="O8:P14" totalsRowShown="0" headerRowDxfId="1042" dataDxfId="1041">
  <autoFilter ref="O8:P14" xr:uid="{980F00FF-3F89-43CF-976F-ECC381750284}"/>
  <tableColumns count="2">
    <tableColumn id="1" xr3:uid="{A36E5569-2A44-46CD-919E-E41BBA4E584E}" name="Type" dataDxfId="1040"/>
    <tableColumn id="2" xr3:uid="{14312F3B-0B71-43F7-A3D8-4FD17E597C30}" name="Rate" dataDxfId="1039"/>
  </tableColumns>
  <tableStyleInfo name="Business Table" showFirstColumn="0" showLastColumn="0" showRowStripes="1" showColumnStripes="0"/>
</table>
</file>

<file path=xl/tables/table1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3D32583A-DE7F-4B3F-B56C-FDD55D068468}" name="Table147152123" displayName="Table147152123" ref="O16:P22" totalsRowShown="0" headerRowDxfId="1038" dataDxfId="1037">
  <autoFilter ref="O16:P22" xr:uid="{3D32583A-DE7F-4B3F-B56C-FDD55D068468}"/>
  <tableColumns count="2">
    <tableColumn id="1" xr3:uid="{E0CD0883-6CF9-4AC8-A641-BE1A3CBC5711}" name="Type" dataDxfId="1036"/>
    <tableColumn id="2" xr3:uid="{A04251AC-06DD-4440-A8B7-03749BF2BA36}" name="Rate" dataDxfId="1035" dataCellStyle="Currency"/>
  </tableColumns>
  <tableStyleInfo name="Business Table" showFirstColumn="0" showLastColumn="0" showRowStripes="1" showColumnStripes="0"/>
</table>
</file>

<file path=xl/tables/table1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6F78F7D4-5276-4130-8173-B85518631C52}" name="Table153124" displayName="Table153124" ref="AK7:AP202" totalsRowShown="0" headerRowDxfId="1034" dataDxfId="1033" tableBorderDxfId="1032">
  <autoFilter ref="AK7:AP202" xr:uid="{6F78F7D4-5276-4130-8173-B85518631C52}"/>
  <tableColumns count="6">
    <tableColumn id="1" xr3:uid="{3370AFD8-2F33-43E9-9AF1-D42C06CD1B1B}" name="Date" dataDxfId="1031"/>
    <tableColumn id="2" xr3:uid="{C685CB6F-4A40-43B8-890D-3F58AEA12918}" name="Vendor" dataDxfId="1030"/>
    <tableColumn id="3" xr3:uid="{1311C78C-A04B-449D-A4DF-8BBB61F72878}" name="Description of Purchase" dataDxfId="1029"/>
    <tableColumn id="4" xr3:uid="{B615C9DF-7C26-4494-8122-D23E845A264D}" name="Cost" dataDxfId="1028"/>
    <tableColumn id="5" xr3:uid="{72FEB179-7FDF-41E7-9E08-696AB24E887D}" name="Proof of Purchase Number" dataDxfId="1027"/>
    <tableColumn id="6" xr3:uid="{492B221C-3EDD-42DF-B7C1-8B7DE4613D13}" name="Proof of Payment Number" dataDxfId="1026"/>
  </tableColumns>
  <tableStyleInfo name="Business Table" showFirstColumn="0" showLastColumn="0" showRowStripes="1" showColumnStripes="0"/>
</table>
</file>

<file path=xl/tables/table1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72C37A22-4A1D-4936-B715-D508B868DFFE}" name="Table154125" displayName="Table154125" ref="AD7:AI42" totalsRowShown="0" headerRowDxfId="1025" dataDxfId="1024">
  <autoFilter ref="AD7:AI42" xr:uid="{72C37A22-4A1D-4936-B715-D508B868DFFE}"/>
  <tableColumns count="6">
    <tableColumn id="1" xr3:uid="{6B929DAA-444B-44B3-A2A8-8C124E43AB2C}" name="Make" dataDxfId="1023"/>
    <tableColumn id="2" xr3:uid="{69EC3C4C-A42B-4A7C-AAB1-7B41A74F9335}" name="Model" dataDxfId="1022"/>
    <tableColumn id="3" xr3:uid="{2E8FC06B-E62E-4CC3-AF97-C123E3532C33}" name="Class" dataDxfId="1021"/>
    <tableColumn id="4" xr3:uid="{EF55D4A1-03FE-457E-9639-4C7D1C3DD9FF}" name="VIN" dataDxfId="1020"/>
    <tableColumn id="5" xr3:uid="{932D1F19-D8D3-4E2D-8BCD-C7AE7E1FA7F2}" name="Owned" dataDxfId="1019"/>
    <tableColumn id="6" xr3:uid="{52BB4F20-97B1-4E07-B0E4-B5EB80382428}" name="Leased/Rented" dataDxfId="1018"/>
  </tableColumns>
  <tableStyleInfo name="Business Table" showFirstColumn="0" showLastColumn="0" showRowStripes="1" showColumnStripes="0"/>
</table>
</file>

<file path=xl/tables/table1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8370A2E0-D796-4464-BF57-E23AC537E3DB}" name="Table155126" displayName="Table155126" ref="S7:T12" totalsRowShown="0" headerRowDxfId="1017" dataDxfId="1016" tableBorderDxfId="1015">
  <autoFilter ref="S7:T12" xr:uid="{8370A2E0-D796-4464-BF57-E23AC537E3DB}"/>
  <tableColumns count="2">
    <tableColumn id="1" xr3:uid="{FDD610D4-FA94-419C-BA7D-2947FF953BCE}" name="Groomer Type" dataDxfId="1014"/>
    <tableColumn id="2" xr3:uid="{0CE2166B-C7A7-4C92-A3B3-DAA4F330E897}" name="Rate" dataDxfId="1013" dataCellStyle="Currency"/>
  </tableColumns>
  <tableStyleInfo name="Business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9B2B451E-2B6D-4A05-9253-A4D0C1B414D9}" name="Table160" displayName="Table160" ref="BF7:BK202" totalsRowShown="0" headerRowDxfId="2033" dataDxfId="2031" headerRowBorderDxfId="2032" tableBorderDxfId="2030">
  <autoFilter ref="BF7:BK202" xr:uid="{9B2B451E-2B6D-4A05-9253-A4D0C1B414D9}"/>
  <tableColumns count="6">
    <tableColumn id="1" xr3:uid="{5E6C8B86-CD20-43F7-A6E0-D30AA7C98DF3}" name="Date" dataDxfId="2029"/>
    <tableColumn id="2" xr3:uid="{C6FBED26-83C6-4594-9B2B-3138BC739B5B}" name="Vehicle Registered" dataDxfId="2028"/>
    <tableColumn id="3" xr3:uid="{CD95AF5F-2F52-445E-B39E-28F4A440C7E1}" name="Vehicle VIN Registered" dataDxfId="2027"/>
    <tableColumn id="4" xr3:uid="{7FB9FFC6-0F70-4FD6-9B62-146F8CABFFDA}" name="Cost" dataDxfId="2026"/>
    <tableColumn id="5" xr3:uid="{FBCD066E-2A60-4D51-9DCF-25044F48C0F3}" name="Proof of Purchase Number" dataDxfId="2025"/>
    <tableColumn id="6" xr3:uid="{648E9874-96CB-40AF-8A32-727E7C0416A3}" name="Proof of Payment Number" dataDxfId="2024"/>
  </tableColumns>
  <tableStyleInfo name="Business Table" showFirstColumn="0" showLastColumn="0" showRowStripes="1" showColumnStripes="0"/>
</table>
</file>

<file path=xl/tables/table1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622013F5-0F4A-4E70-B4CE-8B7F599BF2BE}" name="Table156127" displayName="Table156127" ref="V3:Z4" totalsRowShown="0" headerRowDxfId="1012" dataDxfId="1011" tableBorderDxfId="1010">
  <autoFilter ref="V3:Z4" xr:uid="{622013F5-0F4A-4E70-B4CE-8B7F599BF2BE}"/>
  <tableColumns count="5">
    <tableColumn id="1" xr3:uid="{0467DC61-0D03-418E-B82A-4BE1C6F267E0}" name="Class A Flat Rate" dataDxfId="1009" dataCellStyle="Currency"/>
    <tableColumn id="2" xr3:uid="{66E2E6E3-9202-4796-879D-9A6941D2D302}" name="Class B Flat Rate" dataDxfId="1008" dataCellStyle="Currency"/>
    <tableColumn id="3" xr3:uid="{145D56C9-4EBC-4C03-BCB9-00D2BF527CA1}" name="Class C Flate Rate" dataDxfId="1007" dataCellStyle="Currency"/>
    <tableColumn id="4" xr3:uid="{213583A9-E347-410F-9964-11DBB6E53B87}" name="Class D Flat Rate" dataDxfId="1006" dataCellStyle="Currency"/>
    <tableColumn id="5" xr3:uid="{EDE4A6AE-323D-4D99-A788-B4DC051C6971}" name="Class E Flat Rate" dataDxfId="1005" dataCellStyle="Currency"/>
  </tableColumns>
  <tableStyleInfo name="Business Table" showFirstColumn="0" showLastColumn="0" showRowStripes="1" showColumnStripes="0"/>
</table>
</file>

<file path=xl/tables/table1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A4178AEB-1009-4EB5-BBBB-61143F7CE004}" name="Table157128" displayName="Table157128" ref="V7:AB202" totalsRowShown="0" headerRowDxfId="1004" dataDxfId="1003" headerRowBorderDxfId="1001" tableBorderDxfId="1002">
  <autoFilter ref="V7:AB202" xr:uid="{A4178AEB-1009-4EB5-BBBB-61143F7CE004}"/>
  <tableColumns count="7">
    <tableColumn id="1" xr3:uid="{051EF3CB-0B2E-4FCA-A4B4-08B77689EFDB}" name="Date" dataDxfId="1000"/>
    <tableColumn id="2" xr3:uid="{E0E81AB5-8D47-4581-87B5-A98D965991A1}" name="Groomer Operator" dataDxfId="999"/>
    <tableColumn id="3" xr3:uid="{BEAB878C-1696-43D2-A194-FC7B88C8637D}" name="Trail(s) groomed" dataDxfId="998"/>
    <tableColumn id="4" xr3:uid="{C98B94C9-BD61-474D-92FA-9AE3BAF056A7}" name="Groomer Used" dataDxfId="997"/>
    <tableColumn id="5" xr3:uid="{376F1BA7-276B-40FF-B610-67304052AD0A}" name="Rate" dataDxfId="996"/>
    <tableColumn id="6" xr3:uid="{E4600221-F3AA-45D2-B117-19380F08751F}" name="Hours Groomed" dataDxfId="995"/>
    <tableColumn id="7" xr3:uid="{516190A3-3541-470B-BB51-6F7C1E64B8FF}" name="Total Usage ($)" dataDxfId="994">
      <calculatedColumnFormula>Z8*AA8</calculatedColumnFormula>
    </tableColumn>
  </tableColumns>
  <tableStyleInfo name="Business Table" showFirstColumn="0" showLastColumn="0" showRowStripes="1" showColumnStripes="0"/>
</table>
</file>

<file path=xl/tables/table1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A1D58F62-435D-471F-B2C6-7882EB8C2816}" name="Table158129" displayName="Table158129" ref="AR7:AW202" totalsRowShown="0" headerRowDxfId="993" dataDxfId="992" headerRowBorderDxfId="990" tableBorderDxfId="991">
  <autoFilter ref="AR7:AW202" xr:uid="{A1D58F62-435D-471F-B2C6-7882EB8C2816}"/>
  <tableColumns count="6">
    <tableColumn id="1" xr3:uid="{24A85DC3-615E-44D6-AA15-609A72F07DF1}" name="Date" dataDxfId="989"/>
    <tableColumn id="2" xr3:uid="{5A255692-A382-4237-B104-29AF6D25FFA9}" name="Vendor" dataDxfId="988"/>
    <tableColumn id="3" xr3:uid="{007B0FF9-FDFB-43B7-AF46-98547D531194}" name="Description of Purchase" dataDxfId="987"/>
    <tableColumn id="4" xr3:uid="{3552A556-90EF-41D4-97AC-D500C2F462E8}" name="Cost" dataDxfId="986"/>
    <tableColumn id="5" xr3:uid="{ABB9A9F5-C493-4858-B09E-BB7EE1D5501E}" name="Proof of Purchase Number" dataDxfId="985"/>
    <tableColumn id="6" xr3:uid="{7955F9A0-E615-4BF6-927E-9F7893439253}" name="Proof of Payment Number" dataDxfId="984"/>
  </tableColumns>
  <tableStyleInfo name="Business Table" showFirstColumn="0" showLastColumn="0" showRowStripes="1" showColumnStripes="0"/>
</table>
</file>

<file path=xl/tables/table1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40607024-0F74-42B9-99CA-1571084AD377}" name="Table159130" displayName="Table159130" ref="AY7:BD202" totalsRowShown="0" headerRowDxfId="983" dataDxfId="982" headerRowBorderDxfId="980" tableBorderDxfId="981">
  <autoFilter ref="AY7:BD202" xr:uid="{40607024-0F74-42B9-99CA-1571084AD377}"/>
  <tableColumns count="6">
    <tableColumn id="1" xr3:uid="{DFAE6116-F8BF-480E-97F5-87D4E8D7C7DB}" name="Date" dataDxfId="979"/>
    <tableColumn id="2" xr3:uid="{7F4C5336-6CF5-4E20-96AD-B293A5681C36}" name="Vendor" dataDxfId="978"/>
    <tableColumn id="3" xr3:uid="{8AEBA2A4-ED5A-470A-8E11-4D2838B66A8A}" name="Description of Contract" dataDxfId="977"/>
    <tableColumn id="4" xr3:uid="{3E8A173C-EA41-47D8-8EC7-83EBC212CC67}" name="Cost" dataDxfId="976"/>
    <tableColumn id="5" xr3:uid="{57416349-62FB-43D9-A0DB-4940846A3AB6}" name="Proof of Purchase Number" dataDxfId="975"/>
    <tableColumn id="6" xr3:uid="{3054388E-85DC-409E-9164-26BB6E8ECA38}" name="Proof of Payment Number" dataDxfId="974"/>
  </tableColumns>
  <tableStyleInfo name="Business Table" showFirstColumn="0" showLastColumn="0" showRowStripes="1" showColumnStripes="0"/>
</table>
</file>

<file path=xl/tables/table1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1E98E61B-5945-4488-9883-B90375A9F100}" name="Table160131" displayName="Table160131" ref="BF7:BK202" totalsRowShown="0" headerRowDxfId="973" dataDxfId="972" headerRowBorderDxfId="970" tableBorderDxfId="971">
  <autoFilter ref="BF7:BK202" xr:uid="{1E98E61B-5945-4488-9883-B90375A9F100}"/>
  <tableColumns count="6">
    <tableColumn id="1" xr3:uid="{925334EC-75CE-4E53-9E32-4A54C7CA180A}" name="Date" dataDxfId="969"/>
    <tableColumn id="2" xr3:uid="{72F5420A-F8C8-4221-A021-A052F7DA77C3}" name="Vehicle Registered" dataDxfId="968"/>
    <tableColumn id="3" xr3:uid="{ACF159A8-B2F0-4AEC-AA33-5A5006A7E96B}" name="Vehicle VIN Registered" dataDxfId="967"/>
    <tableColumn id="4" xr3:uid="{29C1B5A1-8F62-4671-BC02-F216AAF5AC50}" name="Cost" dataDxfId="966"/>
    <tableColumn id="5" xr3:uid="{12038216-B4F4-40FD-B34D-959D5F6D4226}" name="Proof of Purchase Number" dataDxfId="965"/>
    <tableColumn id="6" xr3:uid="{1B668713-BE7A-41E9-8DC9-7A479CED0952}" name="Proof of Payment Number" dataDxfId="964"/>
  </tableColumns>
  <tableStyleInfo name="Business Table" showFirstColumn="0" showLastColumn="0" showRowStripes="1" showColumnStripes="0"/>
</table>
</file>

<file path=xl/tables/table1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D8E520E5-6547-4DDD-B387-F04594B21CCA}" name="Table161132" displayName="Table161132" ref="J3:P4" totalsRowShown="0" headerRowDxfId="963" dataDxfId="962" tableBorderDxfId="961" dataCellStyle="Currency">
  <autoFilter ref="J3:P4" xr:uid="{D8E520E5-6547-4DDD-B387-F04594B21CCA}"/>
  <tableColumns count="7">
    <tableColumn id="1" xr3:uid="{190622FB-A2DB-49AF-8523-28AF38586EA4}" name="Trail Maintenance Volunteer Labor " dataDxfId="960" dataCellStyle="Currency">
      <calculatedColumnFormula>SUM(G8:G5577)</calculatedColumnFormula>
    </tableColumn>
    <tableColumn id="2" xr3:uid="{8FBCA8E5-13A0-44DF-B473-06607EA7A8BC}" name="Equipment Usage Expenses" dataDxfId="959" dataCellStyle="Currency">
      <calculatedColumnFormula>SUM(Table148120[Total Equipment Usage ($)])</calculatedColumnFormula>
    </tableColumn>
    <tableColumn id="3" xr3:uid="{2EB0ED1B-C08F-4C28-B438-CDC15BD208D9}" name="Groomer Usage Expenses" dataDxfId="958" dataCellStyle="Currency">
      <calculatedColumnFormula>SUM(AB8:AB5577)</calculatedColumnFormula>
    </tableColumn>
    <tableColumn id="4" xr3:uid="{C5ECC833-6D7B-4E95-8453-08F822B6590A}" name="Material Expenses" dataDxfId="957" dataCellStyle="Currency">
      <calculatedColumnFormula>SUM(Table153124[Cost])</calculatedColumnFormula>
    </tableColumn>
    <tableColumn id="5" xr3:uid="{8A74E7F1-4B0C-4153-A3C0-5427F03BD966}" name="Signage Expenses" dataDxfId="956" dataCellStyle="Currency">
      <calculatedColumnFormula>SUM(Table158129[Cost])</calculatedColumnFormula>
    </tableColumn>
    <tableColumn id="6" xr3:uid="{A0362C27-FF66-48B3-B9BB-C07BDE2218B5}" name="Insurance Expenses" dataDxfId="955" dataCellStyle="Currency">
      <calculatedColumnFormula>SUM(Table159130[Cost])</calculatedColumnFormula>
    </tableColumn>
    <tableColumn id="7" xr3:uid="{69FCB015-7F4A-4359-9464-71CC8850C68A}" name="Registration Expenses" dataDxfId="954" dataCellStyle="Currency">
      <calculatedColumnFormula>SUM(Table160131[Cost])</calculatedColumnFormula>
    </tableColumn>
  </tableColumns>
  <tableStyleInfo name="Business Table" showFirstColumn="0" showLastColumn="0" showRowStripes="1" showColumnStripes="0"/>
</table>
</file>

<file path=xl/tables/table1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CDB65EB6-7A6B-4703-A2D9-3A02A02A9878}" name="Table148133" displayName="Table148133" ref="A7:K202" totalsRowShown="0" headerRowDxfId="953" dataDxfId="952">
  <autoFilter ref="A7:K202" xr:uid="{CDB65EB6-7A6B-4703-A2D9-3A02A02A9878}"/>
  <tableColumns count="11">
    <tableColumn id="1" xr3:uid="{87F2716A-EDBD-4EC2-898C-AB0F7BDF0D8A}" name="Date" dataDxfId="951"/>
    <tableColumn id="2" xr3:uid="{F7C4F116-F6F3-4586-91A1-587A75102770}" name="Volunteer Name" dataDxfId="950"/>
    <tableColumn id="3" xr3:uid="{627F3595-B68E-4981-9C7A-74169F09E9DB}" name="Trail Worked" dataDxfId="949"/>
    <tableColumn id="4" xr3:uid="{EB1F6CB7-3262-4D7A-A5DD-7114B1E3CC69}" name="Description of Work" dataDxfId="948"/>
    <tableColumn id="5" xr3:uid="{9C63E9AA-BC59-4357-B40B-E433A13CE047}" name="Hours Worked" dataDxfId="947"/>
    <tableColumn id="12" xr3:uid="{EA7BA117-2C03-4F37-AF14-D4D462A6B34C}" name="Rate" dataDxfId="946"/>
    <tableColumn id="7" xr3:uid="{5EEE7C2D-4C7F-43CD-AF38-590466C9E93C}" name="Total Compensation" dataDxfId="945">
      <calculatedColumnFormula>E8*F8</calculatedColumnFormula>
    </tableColumn>
    <tableColumn id="6" xr3:uid="{95839F4D-DC54-482E-882F-B0B725F104F2}" name="Equipment Used" dataDxfId="944"/>
    <tableColumn id="8" xr3:uid="{8A3E439E-A75A-4E9F-BB0C-C1380DB33D88}" name="Rate for Equipment Use (See right table)" dataDxfId="943"/>
    <tableColumn id="9" xr3:uid="{E933F851-CFB1-4FD5-AEBF-7138D7864550}" name="Hours Used" dataDxfId="942"/>
    <tableColumn id="10" xr3:uid="{D603E545-A084-4A09-A209-D2DF6B780806}" name="Total Equipment Usage ($)" dataDxfId="941">
      <calculatedColumnFormula>I8*J8</calculatedColumnFormula>
    </tableColumn>
  </tableColumns>
  <tableStyleInfo name="Business Table" showFirstColumn="0" showLastColumn="0" showRowStripes="1" showColumnStripes="0"/>
</table>
</file>

<file path=xl/tables/table1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79A01FA1-3BE3-4330-BC79-5215FA677D3A}" name="Table145150134" displayName="Table145150134" ref="M8:N25" totalsRowShown="0" headerRowDxfId="940" dataDxfId="939">
  <autoFilter ref="M8:N25" xr:uid="{79A01FA1-3BE3-4330-BC79-5215FA677D3A}"/>
  <tableColumns count="2">
    <tableColumn id="1" xr3:uid="{ADC5B6FD-6464-48A6-B749-A3A9F7DDAAE6}" name="Type" dataDxfId="938"/>
    <tableColumn id="2" xr3:uid="{E5937DDE-F583-47E8-B9DD-A5052131CE6F}" name="Rate" dataDxfId="937"/>
  </tableColumns>
  <tableStyleInfo name="Business Table" showFirstColumn="0" showLastColumn="0" showRowStripes="1" showColumnStripes="0"/>
</table>
</file>

<file path=xl/tables/table1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ECD6C2BF-75D1-418F-9988-CA45DCBD6EB2}" name="Table146151135" displayName="Table146151135" ref="O8:P14" totalsRowShown="0" headerRowDxfId="936" dataDxfId="935">
  <autoFilter ref="O8:P14" xr:uid="{ECD6C2BF-75D1-418F-9988-CA45DCBD6EB2}"/>
  <tableColumns count="2">
    <tableColumn id="1" xr3:uid="{5513CD18-6B24-4C76-A7C3-A5B16FDB4A5C}" name="Type" dataDxfId="934"/>
    <tableColumn id="2" xr3:uid="{E1DE5149-DE62-4A75-B2FF-D28B76E5E2F0}" name="Rate" dataDxfId="933"/>
  </tableColumns>
  <tableStyleInfo name="Business Table" showFirstColumn="0" showLastColumn="0" showRowStripes="1" showColumnStripes="0"/>
</table>
</file>

<file path=xl/tables/table1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0BDEA6BD-3F41-4E92-8582-B3A9512B7ADB}" name="Table147152136" displayName="Table147152136" ref="O16:P22" totalsRowShown="0" headerRowDxfId="932" dataDxfId="931">
  <autoFilter ref="O16:P22" xr:uid="{0BDEA6BD-3F41-4E92-8582-B3A9512B7ADB}"/>
  <tableColumns count="2">
    <tableColumn id="1" xr3:uid="{E2F951F8-BA52-410D-A810-D179A21709A6}" name="Type" dataDxfId="930"/>
    <tableColumn id="2" xr3:uid="{9CB30F79-6C77-427E-8555-D683CDA67616}" name="Rate" dataDxfId="929" dataCellStyle="Currency"/>
  </tableColumns>
  <tableStyleInfo name="Business Table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AE4A0A94-C4D3-4460-899F-2E68C90799E6}" name="Table161" displayName="Table161" ref="J3:P4" totalsRowShown="0" headerRowDxfId="2023" dataDxfId="2022" tableBorderDxfId="2021" dataCellStyle="Currency">
  <autoFilter ref="J3:P4" xr:uid="{AE4A0A94-C4D3-4460-899F-2E68C90799E6}"/>
  <tableColumns count="7">
    <tableColumn id="1" xr3:uid="{6C141AC2-6C15-4BDD-9317-20D50C83EBA1}" name="Trail Maintenance Volunteer Labor " dataDxfId="2020" dataCellStyle="Currency">
      <calculatedColumnFormula>SUM(G8:G5577)</calculatedColumnFormula>
    </tableColumn>
    <tableColumn id="2" xr3:uid="{FD0AB303-05C1-424B-BC35-1B7AB0EE9666}" name="Equipment Usage Expenses" dataDxfId="2019" dataCellStyle="Currency">
      <calculatedColumnFormula>SUM(Table148[Total Equipment Usage ($)])</calculatedColumnFormula>
    </tableColumn>
    <tableColumn id="3" xr3:uid="{43109CB4-4FA1-4523-A5D7-F98194D8450E}" name="Groomer Usage Expenses" dataDxfId="2018" dataCellStyle="Currency">
      <calculatedColumnFormula>SUM(AB8:AB5577)</calculatedColumnFormula>
    </tableColumn>
    <tableColumn id="4" xr3:uid="{3773E904-CC54-477A-B851-9358214AF948}" name="Material Expenses" dataDxfId="2017" dataCellStyle="Currency">
      <calculatedColumnFormula>SUM(Table153[Cost])</calculatedColumnFormula>
    </tableColumn>
    <tableColumn id="5" xr3:uid="{3AFB652D-B3A1-47D2-A516-A3DFCFDA26CA}" name="Signage Expenses" dataDxfId="2016" dataCellStyle="Currency">
      <calculatedColumnFormula>SUM(Table158[Cost])</calculatedColumnFormula>
    </tableColumn>
    <tableColumn id="6" xr3:uid="{8637F45A-7590-4C0C-BD4E-EE069998B102}" name="Insurance Expenses" dataDxfId="2015" dataCellStyle="Currency">
      <calculatedColumnFormula>SUM(Table159[Cost])</calculatedColumnFormula>
    </tableColumn>
    <tableColumn id="7" xr3:uid="{CB4584BB-B5DA-448E-927D-9E5AFEEE44B2}" name="Registration Expenses" dataDxfId="2014" dataCellStyle="Currency">
      <calculatedColumnFormula>SUM(Table160[Cost])</calculatedColumnFormula>
    </tableColumn>
  </tableColumns>
  <tableStyleInfo name="Business Table" showFirstColumn="0" showLastColumn="0" showRowStripes="1" showColumnStripes="0"/>
</table>
</file>

<file path=xl/tables/table1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BFD69539-6575-4D06-9FD4-23CD9F7D420B}" name="Table153137" displayName="Table153137" ref="AK7:AP202" totalsRowShown="0" headerRowDxfId="928" dataDxfId="927" tableBorderDxfId="926">
  <autoFilter ref="AK7:AP202" xr:uid="{BFD69539-6575-4D06-9FD4-23CD9F7D420B}"/>
  <tableColumns count="6">
    <tableColumn id="1" xr3:uid="{960968B2-CA6F-4A22-BABD-2969398E3762}" name="Date" dataDxfId="925"/>
    <tableColumn id="2" xr3:uid="{496C1226-98BA-46E5-9E83-E543CEE8A425}" name="Vendor" dataDxfId="924"/>
    <tableColumn id="3" xr3:uid="{003B02BE-272C-4A85-A0AA-ADA1D6A3A457}" name="Description of Purchase" dataDxfId="923"/>
    <tableColumn id="4" xr3:uid="{1638AC4D-8DB7-4FF9-AD68-622F268B9E23}" name="Cost" dataDxfId="922"/>
    <tableColumn id="5" xr3:uid="{CFDB51B3-14D6-4770-B87F-E2B439CA0D90}" name="Proof of Purchase Number" dataDxfId="921"/>
    <tableColumn id="6" xr3:uid="{4F20AD2D-B28B-4086-9310-24ADC5CEBC6E}" name="Proof of Payment Number" dataDxfId="920"/>
  </tableColumns>
  <tableStyleInfo name="Business Table" showFirstColumn="0" showLastColumn="0" showRowStripes="1" showColumnStripes="0"/>
</table>
</file>

<file path=xl/tables/table1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8AA5D220-A196-4213-B41D-C333494421B5}" name="Table154138" displayName="Table154138" ref="AD7:AI42" totalsRowShown="0" headerRowDxfId="919" dataDxfId="918">
  <autoFilter ref="AD7:AI42" xr:uid="{8AA5D220-A196-4213-B41D-C333494421B5}"/>
  <tableColumns count="6">
    <tableColumn id="1" xr3:uid="{ADA087FD-C2D0-4447-9361-3288CF530E71}" name="Make" dataDxfId="917"/>
    <tableColumn id="2" xr3:uid="{1BF78C64-7FC8-4D4B-98FA-2511216E8ADB}" name="Model" dataDxfId="916"/>
    <tableColumn id="3" xr3:uid="{90FE018D-2862-496B-97E9-E0E254019491}" name="Class" dataDxfId="915"/>
    <tableColumn id="4" xr3:uid="{580CBA4D-7D88-4FF3-BB4B-83CDACEB0905}" name="VIN" dataDxfId="914"/>
    <tableColumn id="5" xr3:uid="{A5E9CEA9-5A46-4C38-8AB6-F3E1A332CC86}" name="Owned" dataDxfId="913"/>
    <tableColumn id="6" xr3:uid="{5296CDB4-E9BF-48BA-9FA7-B72668F520CA}" name="Leased/Rented" dataDxfId="912"/>
  </tableColumns>
  <tableStyleInfo name="Business Table" showFirstColumn="0" showLastColumn="0" showRowStripes="1" showColumnStripes="0"/>
</table>
</file>

<file path=xl/tables/table1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12123A45-2336-4C4A-BB5F-B877926CA7DC}" name="Table155139" displayName="Table155139" ref="S7:T12" totalsRowShown="0" headerRowDxfId="911" dataDxfId="910" tableBorderDxfId="909">
  <autoFilter ref="S7:T12" xr:uid="{12123A45-2336-4C4A-BB5F-B877926CA7DC}"/>
  <tableColumns count="2">
    <tableColumn id="1" xr3:uid="{65EE0709-C28B-4920-9A52-DC3B98F787AE}" name="Groomer Type" dataDxfId="908"/>
    <tableColumn id="2" xr3:uid="{647E1690-B380-4F03-969C-2F4388D0EE9E}" name="Rate" dataDxfId="907" dataCellStyle="Currency"/>
  </tableColumns>
  <tableStyleInfo name="Business Table" showFirstColumn="0" showLastColumn="0" showRowStripes="1" showColumnStripes="0"/>
</table>
</file>

<file path=xl/tables/table1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E476D985-2FD9-4DB2-97BF-ED07821736D4}" name="Table156140" displayName="Table156140" ref="V3:Z4" totalsRowShown="0" headerRowDxfId="906" dataDxfId="905" tableBorderDxfId="904">
  <autoFilter ref="V3:Z4" xr:uid="{E476D985-2FD9-4DB2-97BF-ED07821736D4}"/>
  <tableColumns count="5">
    <tableColumn id="1" xr3:uid="{D59AAF2A-025F-4399-BA13-24C4AEB099FF}" name="Class A Flat Rate" dataDxfId="903" dataCellStyle="Currency"/>
    <tableColumn id="2" xr3:uid="{B11AD6BE-6E50-4700-AAA1-2D035350CEF7}" name="Class B Flat Rate" dataDxfId="902" dataCellStyle="Currency"/>
    <tableColumn id="3" xr3:uid="{8969B1E0-24D6-4843-B13F-9015FF098DF3}" name="Class C Flate Rate" dataDxfId="901" dataCellStyle="Currency"/>
    <tableColumn id="4" xr3:uid="{D107D24F-5C9F-4B3C-BA1D-4E35677B202F}" name="Class D Flat Rate" dataDxfId="900" dataCellStyle="Currency"/>
    <tableColumn id="5" xr3:uid="{60CBB179-1344-46CD-9A03-440F1266B700}" name="Class E Flat Rate" dataDxfId="899" dataCellStyle="Currency"/>
  </tableColumns>
  <tableStyleInfo name="Business Table" showFirstColumn="0" showLastColumn="0" showRowStripes="1" showColumnStripes="0"/>
</table>
</file>

<file path=xl/tables/table1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1844488B-FC82-4362-B652-9962F91FA1D2}" name="Table157141" displayName="Table157141" ref="V7:AB202" totalsRowShown="0" headerRowDxfId="898" dataDxfId="897" headerRowBorderDxfId="895" tableBorderDxfId="896">
  <autoFilter ref="V7:AB202" xr:uid="{1844488B-FC82-4362-B652-9962F91FA1D2}"/>
  <tableColumns count="7">
    <tableColumn id="1" xr3:uid="{DC382E0F-8AAD-4F86-AA64-6E1DA65BFC4F}" name="Date" dataDxfId="894"/>
    <tableColumn id="2" xr3:uid="{E7AB28BD-32EB-4979-9F52-63091EA7E794}" name="Groomer Operator" dataDxfId="893"/>
    <tableColumn id="3" xr3:uid="{FD94C9DA-77DF-486C-A807-5FF3570BE0D3}" name="Trail(s) groomed" dataDxfId="892"/>
    <tableColumn id="4" xr3:uid="{D5C54DDC-28CB-4E69-93C0-025AA42DB9E5}" name="Groomer Used" dataDxfId="891"/>
    <tableColumn id="5" xr3:uid="{E7DC818E-B907-45FC-B42A-8C4FF7F160DD}" name="Rate" dataDxfId="890"/>
    <tableColumn id="6" xr3:uid="{E6F30121-027B-4125-8729-7662101F2B46}" name="Hours Groomed" dataDxfId="889"/>
    <tableColumn id="7" xr3:uid="{870A6000-B8F0-4932-B2AA-0E9BA46E8CC5}" name="Total Usage ($)" dataDxfId="888">
      <calculatedColumnFormula>Z8*AA8</calculatedColumnFormula>
    </tableColumn>
  </tableColumns>
  <tableStyleInfo name="Business Table" showFirstColumn="0" showLastColumn="0" showRowStripes="1" showColumnStripes="0"/>
</table>
</file>

<file path=xl/tables/table1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C423EC4F-2A91-4DFB-A6D9-AEFE814BC129}" name="Table158142" displayName="Table158142" ref="AR7:AW202" totalsRowShown="0" headerRowDxfId="887" dataDxfId="886" headerRowBorderDxfId="884" tableBorderDxfId="885">
  <autoFilter ref="AR7:AW202" xr:uid="{C423EC4F-2A91-4DFB-A6D9-AEFE814BC129}"/>
  <tableColumns count="6">
    <tableColumn id="1" xr3:uid="{83ABA304-B8C7-4DF4-9A7A-43157F2E1060}" name="Date" dataDxfId="883"/>
    <tableColumn id="2" xr3:uid="{D6207495-D267-4A48-8C89-8A28367591FD}" name="Vendor" dataDxfId="882"/>
    <tableColumn id="3" xr3:uid="{49DE45E2-800C-461A-A44E-7CF353ECE9CE}" name="Description of Purchase" dataDxfId="881"/>
    <tableColumn id="4" xr3:uid="{4BD29A86-E382-4DDC-9D82-656ADE8529E0}" name="Cost" dataDxfId="880"/>
    <tableColumn id="5" xr3:uid="{9EBD1B20-96C9-4C82-BE0A-03989CBD480F}" name="Proof of Purchase Number" dataDxfId="879"/>
    <tableColumn id="6" xr3:uid="{B87B1263-9372-4207-B65B-44F8C80517BA}" name="Proof of Payment Number" dataDxfId="878"/>
  </tableColumns>
  <tableStyleInfo name="Business Table" showFirstColumn="0" showLastColumn="0" showRowStripes="1" showColumnStripes="0"/>
</table>
</file>

<file path=xl/tables/table1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E3FD9ABA-23D6-4728-BF99-4688D053ED6D}" name="Table159143" displayName="Table159143" ref="AY7:BD202" totalsRowShown="0" headerRowDxfId="877" dataDxfId="876" headerRowBorderDxfId="874" tableBorderDxfId="875">
  <autoFilter ref="AY7:BD202" xr:uid="{E3FD9ABA-23D6-4728-BF99-4688D053ED6D}"/>
  <tableColumns count="6">
    <tableColumn id="1" xr3:uid="{67C16DCB-B2C2-4ECF-A49E-60EB28DC054A}" name="Date" dataDxfId="873"/>
    <tableColumn id="2" xr3:uid="{0D75221F-1397-4D23-A66D-8C78E0536391}" name="Vendor" dataDxfId="872"/>
    <tableColumn id="3" xr3:uid="{05EE9D4E-9F42-43D4-8327-289BC4549964}" name="Description of Contract" dataDxfId="871"/>
    <tableColumn id="4" xr3:uid="{7947C9D2-72F7-4DD6-8807-9AC93E4954D1}" name="Cost" dataDxfId="870"/>
    <tableColumn id="5" xr3:uid="{944B341F-DCE1-4FB4-82D9-8922E2021762}" name="Proof of Purchase Number" dataDxfId="869"/>
    <tableColumn id="6" xr3:uid="{3EA24868-4430-44F9-AFFF-F72F01EDEE1D}" name="Proof of Payment Number" dataDxfId="868"/>
  </tableColumns>
  <tableStyleInfo name="Business Table" showFirstColumn="0" showLastColumn="0" showRowStripes="1" showColumnStripes="0"/>
</table>
</file>

<file path=xl/tables/table1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9EF965DF-7B79-43B9-8EE7-58444A596EA6}" name="Table160144" displayName="Table160144" ref="BF7:BK202" totalsRowShown="0" headerRowDxfId="867" dataDxfId="866" headerRowBorderDxfId="864" tableBorderDxfId="865">
  <autoFilter ref="BF7:BK202" xr:uid="{9EF965DF-7B79-43B9-8EE7-58444A596EA6}"/>
  <tableColumns count="6">
    <tableColumn id="1" xr3:uid="{695BB6F3-45C0-4AEB-96BD-99BB67EFBF98}" name="Date" dataDxfId="863"/>
    <tableColumn id="2" xr3:uid="{218FE57C-7B35-4E25-8BAF-9BF012BB8BF0}" name="Vehicle Registered" dataDxfId="862"/>
    <tableColumn id="3" xr3:uid="{DE769732-7C68-439D-9BCE-23DBE89E7659}" name="Vehicle VIN Registered" dataDxfId="861"/>
    <tableColumn id="4" xr3:uid="{E53668AE-04B0-4683-A4D0-E68B8D886DED}" name="Cost" dataDxfId="860"/>
    <tableColumn id="5" xr3:uid="{04A5D8A7-5248-4F65-B0D7-4CC3E4FFC63D}" name="Proof of Purchase Number" dataDxfId="859"/>
    <tableColumn id="6" xr3:uid="{59670321-9A13-4B0C-9F89-1311AF8C0C9D}" name="Proof of Payment Number" dataDxfId="858"/>
  </tableColumns>
  <tableStyleInfo name="Business Table" showFirstColumn="0" showLastColumn="0" showRowStripes="1" showColumnStripes="0"/>
</table>
</file>

<file path=xl/tables/table1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17C043B8-8669-4157-9CB7-2AF74041AD11}" name="Table161145" displayName="Table161145" ref="J3:P4" totalsRowShown="0" headerRowDxfId="857" dataDxfId="856" tableBorderDxfId="855" dataCellStyle="Currency">
  <autoFilter ref="J3:P4" xr:uid="{17C043B8-8669-4157-9CB7-2AF74041AD11}"/>
  <tableColumns count="7">
    <tableColumn id="1" xr3:uid="{2ED3D13E-0802-4B06-B8CB-BD766547FB92}" name="Trail Maintenance Volunteer Labor " dataDxfId="854" dataCellStyle="Currency">
      <calculatedColumnFormula>SUM(G8:G5577)</calculatedColumnFormula>
    </tableColumn>
    <tableColumn id="2" xr3:uid="{B00F98E6-0BB5-4263-8029-4F23C7AA1FBC}" name="Equipment Usage Expenses" dataDxfId="853" dataCellStyle="Currency">
      <calculatedColumnFormula>SUM(Table148133[Total Equipment Usage ($)])</calculatedColumnFormula>
    </tableColumn>
    <tableColumn id="3" xr3:uid="{AD2E7810-920B-455E-9489-A34A8C484F3F}" name="Groomer Usage Expenses" dataDxfId="852" dataCellStyle="Currency">
      <calculatedColumnFormula>SUM(AB8:AB5577)</calculatedColumnFormula>
    </tableColumn>
    <tableColumn id="4" xr3:uid="{14DE7CE9-1717-40A2-8CC5-C82BC76FBFD1}" name="Material Expenses" dataDxfId="851" dataCellStyle="Currency">
      <calculatedColumnFormula>SUM(Table153137[Cost])</calculatedColumnFormula>
    </tableColumn>
    <tableColumn id="5" xr3:uid="{352928AD-7CFE-423F-894D-134E49E22510}" name="Signage Expenses" dataDxfId="850" dataCellStyle="Currency">
      <calculatedColumnFormula>SUM(Table158142[Cost])</calculatedColumnFormula>
    </tableColumn>
    <tableColumn id="6" xr3:uid="{CBC87786-2E91-4C81-B63E-6D6B011F9EC2}" name="Insurance Expenses" dataDxfId="849" dataCellStyle="Currency">
      <calculatedColumnFormula>SUM(Table159143[Cost])</calculatedColumnFormula>
    </tableColumn>
    <tableColumn id="7" xr3:uid="{641F37FB-F90A-4642-8872-165864D3537C}" name="Registration Expenses" dataDxfId="848" dataCellStyle="Currency">
      <calculatedColumnFormula>SUM(Table160144[Cost])</calculatedColumnFormula>
    </tableColumn>
  </tableColumns>
  <tableStyleInfo name="Business Table" showFirstColumn="0" showLastColumn="0" showRowStripes="1" showColumnStripes="0"/>
</table>
</file>

<file path=xl/tables/table1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0967F508-EC42-4423-899A-693C6A8EBC80}" name="Table148146" displayName="Table148146" ref="A7:K202" totalsRowShown="0" headerRowDxfId="847" dataDxfId="846">
  <autoFilter ref="A7:K202" xr:uid="{0967F508-EC42-4423-899A-693C6A8EBC80}"/>
  <tableColumns count="11">
    <tableColumn id="1" xr3:uid="{0EE65DE1-F00C-42FF-A28A-D0C32DED1192}" name="Date" dataDxfId="845"/>
    <tableColumn id="2" xr3:uid="{3E5DC53E-DF67-425D-A829-D44E2597524B}" name="Volunteer Name" dataDxfId="844"/>
    <tableColumn id="3" xr3:uid="{113E304E-588E-4C6C-93C1-6C5B1E20AB30}" name="Trail Worked" dataDxfId="843"/>
    <tableColumn id="4" xr3:uid="{AFE3D7B9-BC85-4183-B532-93A019303BBE}" name="Description of Work" dataDxfId="842"/>
    <tableColumn id="5" xr3:uid="{750A2672-80D1-4DC9-B1C4-6ADAD921E473}" name="Hours Worked" dataDxfId="841"/>
    <tableColumn id="12" xr3:uid="{EFD0F5F5-4565-42FA-B8C6-846B9EBAE108}" name="Rate" dataDxfId="840"/>
    <tableColumn id="7" xr3:uid="{9332FC84-D2A6-4C34-B5FE-31E28A62CCC5}" name="Total Compensation" dataDxfId="839">
      <calculatedColumnFormula>E8*F8</calculatedColumnFormula>
    </tableColumn>
    <tableColumn id="6" xr3:uid="{50BC80B4-A201-47CA-A536-ADD8D9A7E87B}" name="Equipment Used" dataDxfId="838"/>
    <tableColumn id="8" xr3:uid="{481EE5F4-9D44-4EE0-AC83-C64B82CB9803}" name="Rate for Equipment Use (See right table)" dataDxfId="837"/>
    <tableColumn id="9" xr3:uid="{48AF0C83-F55D-4592-8977-AB6FD132C72E}" name="Hours Used" dataDxfId="836"/>
    <tableColumn id="10" xr3:uid="{9B69F2B4-30D6-4C08-A5BF-4EC9733A488E}" name="Total Equipment Usage ($)" dataDxfId="835">
      <calculatedColumnFormula>I8*J8</calculatedColumnFormula>
    </tableColumn>
  </tableColumns>
  <tableStyleInfo name="Business Table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FD89AE-78A0-46AF-8510-74ADAC7AB7F4}" name="Table1483" displayName="Table1483" ref="A7:K202" totalsRowShown="0" headerRowDxfId="2013" dataDxfId="2012">
  <autoFilter ref="A7:K202" xr:uid="{EAFD89AE-78A0-46AF-8510-74ADAC7AB7F4}"/>
  <tableColumns count="11">
    <tableColumn id="1" xr3:uid="{1D08DDAA-FCA6-4546-B123-CEF813AA97C6}" name="Date" dataDxfId="2011"/>
    <tableColumn id="2" xr3:uid="{9D5F9A9B-8EB8-45DD-A0A3-57853F6D8F44}" name="Volunteer Name" dataDxfId="2010"/>
    <tableColumn id="3" xr3:uid="{4B61A9C1-4149-49A5-8974-C0F3F563CC92}" name="Trail Worked" dataDxfId="2009"/>
    <tableColumn id="4" xr3:uid="{9292BCD9-517A-4D0E-A5FE-9B20BAC3765D}" name="Description of Work" dataDxfId="2008"/>
    <tableColumn id="5" xr3:uid="{F7C4CFEA-DF12-41D5-BFAA-49AF1057109F}" name="Hours Worked" dataDxfId="2007"/>
    <tableColumn id="12" xr3:uid="{C859EF8D-2971-4EA1-83E8-F5CAD6E80AFB}" name="Rate" dataDxfId="2006"/>
    <tableColumn id="7" xr3:uid="{4D63BCB1-03DA-4E99-B65B-B0AC73117628}" name="Total Compensation" dataDxfId="2005">
      <calculatedColumnFormula>E8*F8</calculatedColumnFormula>
    </tableColumn>
    <tableColumn id="6" xr3:uid="{F0C48237-9780-46F4-9E32-8FD3C9C23581}" name="Equipment Used" dataDxfId="2004"/>
    <tableColumn id="8" xr3:uid="{A6E0CC2E-A38D-4944-9211-AFAC388EFD3C}" name="Rate for Equipment Use (See right table)" dataDxfId="2003"/>
    <tableColumn id="9" xr3:uid="{CA2B12F3-0C5B-4025-8297-E0A042A0586F}" name="Hours Used" dataDxfId="2002"/>
    <tableColumn id="10" xr3:uid="{2A5EEEC0-A115-4663-A43F-1D0E819E9641}" name="Total Equipment Usage ($)" dataDxfId="2001">
      <calculatedColumnFormula>I8*J8</calculatedColumnFormula>
    </tableColumn>
  </tableColumns>
  <tableStyleInfo name="Business Table" showFirstColumn="0" showLastColumn="0" showRowStripes="1" showColumnStripes="0"/>
</table>
</file>

<file path=xl/tables/table1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4D30B435-DE8D-4218-B22A-CB7DC12C5ED1}" name="Table145150147" displayName="Table145150147" ref="M8:N25" totalsRowShown="0" headerRowDxfId="834" dataDxfId="833">
  <autoFilter ref="M8:N25" xr:uid="{4D30B435-DE8D-4218-B22A-CB7DC12C5ED1}"/>
  <tableColumns count="2">
    <tableColumn id="1" xr3:uid="{FD8F5088-661D-4B40-9144-17B1D5DDC5FC}" name="Type" dataDxfId="832"/>
    <tableColumn id="2" xr3:uid="{F7339E63-92BB-477E-A36C-FF930238304D}" name="Rate" dataDxfId="831"/>
  </tableColumns>
  <tableStyleInfo name="Business Table" showFirstColumn="0" showLastColumn="0" showRowStripes="1" showColumnStripes="0"/>
</table>
</file>

<file path=xl/tables/table1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BF4DB374-E44C-45E2-A2FA-448DAA26621A}" name="Table146151148" displayName="Table146151148" ref="O8:P14" totalsRowShown="0" headerRowDxfId="830" dataDxfId="829">
  <autoFilter ref="O8:P14" xr:uid="{BF4DB374-E44C-45E2-A2FA-448DAA26621A}"/>
  <tableColumns count="2">
    <tableColumn id="1" xr3:uid="{AE1387E2-9F12-4A5F-864F-3C35FFBCB1EC}" name="Type" dataDxfId="828"/>
    <tableColumn id="2" xr3:uid="{4E9118FF-B3E8-4A07-B604-7E23386A0D73}" name="Rate" dataDxfId="827"/>
  </tableColumns>
  <tableStyleInfo name="Business Table" showFirstColumn="0" showLastColumn="0" showRowStripes="1" showColumnStripes="0"/>
</table>
</file>

<file path=xl/tables/table1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01F71DE7-CEA5-4FB8-989B-6FA62A195F63}" name="Table147152153" displayName="Table147152153" ref="O16:P22" totalsRowShown="0" headerRowDxfId="826" dataDxfId="825">
  <autoFilter ref="O16:P22" xr:uid="{01F71DE7-CEA5-4FB8-989B-6FA62A195F63}"/>
  <tableColumns count="2">
    <tableColumn id="1" xr3:uid="{1ABD38E1-EB51-4B44-B748-9D7EF192315E}" name="Type" dataDxfId="824"/>
    <tableColumn id="2" xr3:uid="{9E2A583F-C510-44A4-B9B9-DCA8B1785E0E}" name="Rate" dataDxfId="823" dataCellStyle="Currency"/>
  </tableColumns>
  <tableStyleInfo name="Business Table" showFirstColumn="0" showLastColumn="0" showRowStripes="1" showColumnStripes="0"/>
</table>
</file>

<file path=xl/tables/table1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F38A9F28-812F-4292-98DF-B95081D8DBD6}" name="Table153164" displayName="Table153164" ref="AK7:AP202" totalsRowShown="0" headerRowDxfId="822" dataDxfId="821" tableBorderDxfId="820">
  <autoFilter ref="AK7:AP202" xr:uid="{F38A9F28-812F-4292-98DF-B95081D8DBD6}"/>
  <tableColumns count="6">
    <tableColumn id="1" xr3:uid="{6396BB1E-3AAE-4B09-9D4D-97D586AD3326}" name="Date" dataDxfId="819"/>
    <tableColumn id="2" xr3:uid="{1A0836EF-0829-4423-ABB2-C5D80EAB0A28}" name="Vendor" dataDxfId="818"/>
    <tableColumn id="3" xr3:uid="{ECA35F2F-6D8C-4FF1-A039-CE1A59F26E0C}" name="Description of Purchase" dataDxfId="817"/>
    <tableColumn id="4" xr3:uid="{3BF3B8D6-8A53-4657-B379-B90E0ECA0C2D}" name="Cost" dataDxfId="816"/>
    <tableColumn id="5" xr3:uid="{B1D83838-DE2C-4167-A339-87B3C4CEC750}" name="Proof of Purchase Number" dataDxfId="815"/>
    <tableColumn id="6" xr3:uid="{0BEB0208-75AD-4372-B603-248931009A19}" name="Proof of Payment Number" dataDxfId="814"/>
  </tableColumns>
  <tableStyleInfo name="Business Table" showFirstColumn="0" showLastColumn="0" showRowStripes="1" showColumnStripes="0"/>
</table>
</file>

<file path=xl/tables/table1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0EAFA696-4997-4C4B-BB2D-E8B5CD765836}" name="Table154165" displayName="Table154165" ref="AD7:AI42" totalsRowShown="0" headerRowDxfId="813" dataDxfId="812">
  <autoFilter ref="AD7:AI42" xr:uid="{0EAFA696-4997-4C4B-BB2D-E8B5CD765836}"/>
  <tableColumns count="6">
    <tableColumn id="1" xr3:uid="{8D503957-DE67-4AE5-B214-98DE78A5D313}" name="Make" dataDxfId="811"/>
    <tableColumn id="2" xr3:uid="{C1756CE7-32CC-420D-800E-67D0B8D33D6E}" name="Model" dataDxfId="810"/>
    <tableColumn id="3" xr3:uid="{C7081659-2294-4D83-86B2-D8A185B731C2}" name="Class" dataDxfId="809"/>
    <tableColumn id="4" xr3:uid="{15BF5A89-940C-4461-B41E-4BEBE69B9251}" name="VIN" dataDxfId="808"/>
    <tableColumn id="5" xr3:uid="{8FCC1564-593D-4C0C-BB2D-A031AD3A2AE5}" name="Owned" dataDxfId="807"/>
    <tableColumn id="6" xr3:uid="{E8CED6B9-2C65-4781-93F7-902B6C449117}" name="Leased/Rented" dataDxfId="806"/>
  </tableColumns>
  <tableStyleInfo name="Business Table" showFirstColumn="0" showLastColumn="0" showRowStripes="1" showColumnStripes="0"/>
</table>
</file>

<file path=xl/tables/table1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131F563F-9606-45C1-B713-18A0BBD1E515}" name="Table155166" displayName="Table155166" ref="S7:T12" totalsRowShown="0" headerRowDxfId="805" dataDxfId="804" tableBorderDxfId="803">
  <autoFilter ref="S7:T12" xr:uid="{131F563F-9606-45C1-B713-18A0BBD1E515}"/>
  <tableColumns count="2">
    <tableColumn id="1" xr3:uid="{230421EC-9A08-49EF-9CAF-FD8D7AE2CC3E}" name="Groomer Type" dataDxfId="802"/>
    <tableColumn id="2" xr3:uid="{C4451F08-F9CC-46D5-B5BC-C56ADA187DB9}" name="Rate" dataDxfId="801" dataCellStyle="Currency"/>
  </tableColumns>
  <tableStyleInfo name="Business Table" showFirstColumn="0" showLastColumn="0" showRowStripes="1" showColumnStripes="0"/>
</table>
</file>

<file path=xl/tables/table1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A08DE3AA-B713-45FF-A680-CCCD6FD4F041}" name="Table156167" displayName="Table156167" ref="V3:Z4" totalsRowShown="0" headerRowDxfId="800" dataDxfId="799" tableBorderDxfId="798">
  <autoFilter ref="V3:Z4" xr:uid="{A08DE3AA-B713-45FF-A680-CCCD6FD4F041}"/>
  <tableColumns count="5">
    <tableColumn id="1" xr3:uid="{E680DDB8-828B-4731-9CA3-9965F64F5638}" name="Class A Flat Rate" dataDxfId="797" dataCellStyle="Currency"/>
    <tableColumn id="2" xr3:uid="{E678D9EF-1241-4579-9D2A-F6DF7344A1B8}" name="Class B Flat Rate" dataDxfId="796" dataCellStyle="Currency"/>
    <tableColumn id="3" xr3:uid="{CCBE10B9-22A2-411E-A5A1-B3690D66D0CA}" name="Class C Flate Rate" dataDxfId="795" dataCellStyle="Currency"/>
    <tableColumn id="4" xr3:uid="{E2767A93-91C5-4DB4-B238-58578DF34BD7}" name="Class D Flat Rate" dataDxfId="794" dataCellStyle="Currency"/>
    <tableColumn id="5" xr3:uid="{A0D0CC01-B318-4CA6-BB92-06D914550FF7}" name="Class E Flat Rate" dataDxfId="793" dataCellStyle="Currency"/>
  </tableColumns>
  <tableStyleInfo name="Business Table" showFirstColumn="0" showLastColumn="0" showRowStripes="1" showColumnStripes="0"/>
</table>
</file>

<file path=xl/tables/table1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8BC69244-9B0F-4D8A-AD89-2762ADCF3ACF}" name="Table157168" displayName="Table157168" ref="V7:AB202" totalsRowShown="0" headerRowDxfId="792" dataDxfId="791" headerRowBorderDxfId="789" tableBorderDxfId="790">
  <autoFilter ref="V7:AB202" xr:uid="{8BC69244-9B0F-4D8A-AD89-2762ADCF3ACF}"/>
  <tableColumns count="7">
    <tableColumn id="1" xr3:uid="{F9012976-CBB7-41F4-BB96-7BC0AF6DB23B}" name="Date" dataDxfId="788"/>
    <tableColumn id="2" xr3:uid="{75CA5BD3-EFE7-4232-8A93-94F59F405CB4}" name="Groomer Operator" dataDxfId="787"/>
    <tableColumn id="3" xr3:uid="{17AD46BC-F489-43DF-905B-5813674FE8CB}" name="Trail(s) groomed" dataDxfId="786"/>
    <tableColumn id="4" xr3:uid="{A63E0B0A-57B4-487C-BE3A-470D2096B9DD}" name="Groomer Used" dataDxfId="785"/>
    <tableColumn id="5" xr3:uid="{403A341F-2420-4C87-A6BA-ABE093C6A888}" name="Rate" dataDxfId="784"/>
    <tableColumn id="6" xr3:uid="{CE64D0B1-530D-4FB0-BD27-81FF3C6A86A0}" name="Hours Groomed" dataDxfId="783"/>
    <tableColumn id="7" xr3:uid="{82AEA470-6B76-4F77-ACF0-C079AF6D9679}" name="Total Usage ($)" dataDxfId="782">
      <calculatedColumnFormula>Z8*AA8</calculatedColumnFormula>
    </tableColumn>
  </tableColumns>
  <tableStyleInfo name="Business Table" showFirstColumn="0" showLastColumn="0" showRowStripes="1" showColumnStripes="0"/>
</table>
</file>

<file path=xl/tables/table1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5DC86EFE-B9D5-4CC7-87A0-20ABF17C6817}" name="Table158169" displayName="Table158169" ref="AR7:AW202" totalsRowShown="0" headerRowDxfId="781" dataDxfId="780" headerRowBorderDxfId="778" tableBorderDxfId="779">
  <autoFilter ref="AR7:AW202" xr:uid="{5DC86EFE-B9D5-4CC7-87A0-20ABF17C6817}"/>
  <tableColumns count="6">
    <tableColumn id="1" xr3:uid="{37F5C6B3-8AB2-4CEC-954A-1B8EB6850395}" name="Date" dataDxfId="777"/>
    <tableColumn id="2" xr3:uid="{F677C73A-97E7-417A-8EE5-9601C74EA3DE}" name="Vendor" dataDxfId="776"/>
    <tableColumn id="3" xr3:uid="{B595EB2F-F96D-4FD6-8E33-BC39468C04CB}" name="Description of Purchase" dataDxfId="775"/>
    <tableColumn id="4" xr3:uid="{9A24F6E0-6F2F-4F07-8B0E-A198B24881C6}" name="Cost" dataDxfId="774"/>
    <tableColumn id="5" xr3:uid="{97E15FF0-905B-4309-8A9C-FAFAD524B525}" name="Proof of Purchase Number" dataDxfId="773"/>
    <tableColumn id="6" xr3:uid="{782A4F57-E343-4085-B04E-0557AAD0D318}" name="Proof of Payment Number" dataDxfId="772"/>
  </tableColumns>
  <tableStyleInfo name="Business Table" showFirstColumn="0" showLastColumn="0" showRowStripes="1" showColumnStripes="0"/>
</table>
</file>

<file path=xl/tables/table1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C9DB188E-666F-49B8-9752-C457FA498C43}" name="Table159170" displayName="Table159170" ref="AY7:BD202" totalsRowShown="0" headerRowDxfId="771" dataDxfId="770" headerRowBorderDxfId="768" tableBorderDxfId="769">
  <autoFilter ref="AY7:BD202" xr:uid="{C9DB188E-666F-49B8-9752-C457FA498C43}"/>
  <tableColumns count="6">
    <tableColumn id="1" xr3:uid="{EDEBE3ED-57F4-4E15-B186-5290DFA0D1EF}" name="Date" dataDxfId="767"/>
    <tableColumn id="2" xr3:uid="{2C3AD3F9-8712-47F8-AFDC-9F392B7FECB2}" name="Vendor" dataDxfId="766"/>
    <tableColumn id="3" xr3:uid="{66281B71-25FC-413D-9D50-4C64FED968CF}" name="Description of Contract" dataDxfId="765"/>
    <tableColumn id="4" xr3:uid="{06451F33-2A33-4D03-9E1B-59C7F5847A92}" name="Cost" dataDxfId="764"/>
    <tableColumn id="5" xr3:uid="{C4A0D03D-E3A8-456F-8AB5-A77F1262F269}" name="Proof of Purchase Number" dataDxfId="763"/>
    <tableColumn id="6" xr3:uid="{8D35B363-5485-48F7-BC5E-C2FA07CA4C0E}" name="Proof of Payment Number" dataDxfId="762"/>
  </tableColumns>
  <tableStyleInfo name="Business Table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CD0328-3BFC-4CC6-9038-FB27411E929C}" name="Table1451504" displayName="Table1451504" ref="M8:N25" totalsRowShown="0" headerRowDxfId="2000" dataDxfId="1999">
  <autoFilter ref="M8:N25" xr:uid="{50CD0328-3BFC-4CC6-9038-FB27411E929C}"/>
  <tableColumns count="2">
    <tableColumn id="1" xr3:uid="{AAF0BB16-D386-4C90-8B9E-7CC09823258E}" name="Type" dataDxfId="1998"/>
    <tableColumn id="2" xr3:uid="{E887D1E8-ADE9-4840-A326-F52F3A7C8440}" name="Rate" dataDxfId="1997"/>
  </tableColumns>
  <tableStyleInfo name="Business Table" showFirstColumn="0" showLastColumn="0" showRowStripes="1" showColumnStripes="0"/>
</table>
</file>

<file path=xl/tables/table1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D525006B-5A81-47A8-9C93-D13D98ABF678}" name="Table160171" displayName="Table160171" ref="BF7:BK202" totalsRowShown="0" headerRowDxfId="761" dataDxfId="760" headerRowBorderDxfId="758" tableBorderDxfId="759">
  <autoFilter ref="BF7:BK202" xr:uid="{D525006B-5A81-47A8-9C93-D13D98ABF678}"/>
  <tableColumns count="6">
    <tableColumn id="1" xr3:uid="{68FE0D37-9613-4BE0-A206-ED6BE9FC99F5}" name="Date" dataDxfId="757"/>
    <tableColumn id="2" xr3:uid="{31D2E698-5EF5-4EAA-9A29-0396D625E66F}" name="Vehicle Registered" dataDxfId="756"/>
    <tableColumn id="3" xr3:uid="{A3D160F5-880D-4077-A5AA-8099D7A54767}" name="Vehicle VIN Registered" dataDxfId="755"/>
    <tableColumn id="4" xr3:uid="{A5A70DBF-6187-455E-855D-2862A2A29524}" name="Cost" dataDxfId="754"/>
    <tableColumn id="5" xr3:uid="{9C56DBD9-5323-4D80-9890-2BE36EB6BBAD}" name="Proof of Purchase Number" dataDxfId="753"/>
    <tableColumn id="6" xr3:uid="{CD89DA93-ED15-40C2-8A43-D49D0DEBE5F3}" name="Proof of Payment Number" dataDxfId="752"/>
  </tableColumns>
  <tableStyleInfo name="Business Table" showFirstColumn="0" showLastColumn="0" showRowStripes="1" showColumnStripes="0"/>
</table>
</file>

<file path=xl/tables/table1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4F71364A-E4C6-4F72-8D5C-AED13B74570E}" name="Table161172" displayName="Table161172" ref="J3:P4" totalsRowShown="0" headerRowDxfId="751" dataDxfId="750" tableBorderDxfId="749" dataCellStyle="Currency">
  <autoFilter ref="J3:P4" xr:uid="{4F71364A-E4C6-4F72-8D5C-AED13B74570E}"/>
  <tableColumns count="7">
    <tableColumn id="1" xr3:uid="{9C03BE54-2426-4E82-B700-507AEFBD3A87}" name="Trail Maintenance Volunteer Labor " dataDxfId="748" dataCellStyle="Currency">
      <calculatedColumnFormula>SUM(G8:G5577)</calculatedColumnFormula>
    </tableColumn>
    <tableColumn id="2" xr3:uid="{7A2DB011-3A0A-4CA5-8BAF-8C146720158B}" name="Equipment Usage Expenses" dataDxfId="747" dataCellStyle="Currency">
      <calculatedColumnFormula>SUM(Table148146[Total Equipment Usage ($)])</calculatedColumnFormula>
    </tableColumn>
    <tableColumn id="3" xr3:uid="{619F63B5-2BA9-4896-A3D4-1F1A4E2E40BE}" name="Groomer Usage Expenses" dataDxfId="746" dataCellStyle="Currency">
      <calculatedColumnFormula>SUM(AB8:AB5577)</calculatedColumnFormula>
    </tableColumn>
    <tableColumn id="4" xr3:uid="{0195CF4F-D5BA-4966-9241-D7F3B9CAC8A2}" name="Material Expenses" dataDxfId="745" dataCellStyle="Currency">
      <calculatedColumnFormula>SUM(Table153164[Cost])</calculatedColumnFormula>
    </tableColumn>
    <tableColumn id="5" xr3:uid="{07149A2F-A63C-46B0-AEBC-4176143E62A7}" name="Signage Expenses" dataDxfId="744" dataCellStyle="Currency">
      <calculatedColumnFormula>SUM(Table158169[Cost])</calculatedColumnFormula>
    </tableColumn>
    <tableColumn id="6" xr3:uid="{B852663F-B961-4B34-9781-B6956575A470}" name="Insurance Expenses" dataDxfId="743" dataCellStyle="Currency">
      <calculatedColumnFormula>SUM(Table159170[Cost])</calculatedColumnFormula>
    </tableColumn>
    <tableColumn id="7" xr3:uid="{0D990B91-2075-4064-B744-D961F33D0099}" name="Registration Expenses" dataDxfId="742" dataCellStyle="Currency">
      <calculatedColumnFormula>SUM(Table160171[Cost])</calculatedColumnFormula>
    </tableColumn>
  </tableColumns>
  <tableStyleInfo name="Business Table" showFirstColumn="0" showLastColumn="0" showRowStripes="1" showColumnStripes="0"/>
</table>
</file>

<file path=xl/tables/table1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6EE15A50-C019-4EEC-A800-4A4F0321A064}" name="Table148173" displayName="Table148173" ref="A7:K202" totalsRowShown="0" headerRowDxfId="741" dataDxfId="740">
  <autoFilter ref="A7:K202" xr:uid="{6EE15A50-C019-4EEC-A800-4A4F0321A064}"/>
  <tableColumns count="11">
    <tableColumn id="1" xr3:uid="{4DD4D1A8-F5A0-4423-99F5-097B4735691E}" name="Date" dataDxfId="739"/>
    <tableColumn id="2" xr3:uid="{E91B86DE-AB6F-4F67-89E2-38C2E735D96A}" name="Volunteer Name" dataDxfId="738"/>
    <tableColumn id="3" xr3:uid="{86FB9B17-95CF-4EBD-8CA0-49E26B3E63CC}" name="Trail Worked" dataDxfId="737"/>
    <tableColumn id="4" xr3:uid="{FEBAB9FF-38D3-4E86-8C1E-749D7D5DD4E3}" name="Description of Work" dataDxfId="736"/>
    <tableColumn id="5" xr3:uid="{3849F4DD-2F5F-4CC7-A459-2C15E4224971}" name="Hours Worked" dataDxfId="735"/>
    <tableColumn id="12" xr3:uid="{476B230C-6B46-4B5D-99DE-2120CB263C80}" name="Rate" dataDxfId="734"/>
    <tableColumn id="7" xr3:uid="{F9217BA7-2E67-47A2-8C10-64CEF4E21F75}" name="Total Compensation" dataDxfId="733">
      <calculatedColumnFormula>E8*F8</calculatedColumnFormula>
    </tableColumn>
    <tableColumn id="6" xr3:uid="{024E0F6E-1EA8-4899-BDE7-CBED4A8363A3}" name="Equipment Used" dataDxfId="732"/>
    <tableColumn id="8" xr3:uid="{C48B4B4B-FB66-4B0F-9BD2-7EA9F4CA57FC}" name="Rate for Equipment Use (See right table)" dataDxfId="731"/>
    <tableColumn id="9" xr3:uid="{360AC89F-D100-45F3-BDC3-11276515DC4E}" name="Hours Used" dataDxfId="730"/>
    <tableColumn id="10" xr3:uid="{22B5C115-A040-4FAF-A66C-4B066C31777D}" name="Total Equipment Usage ($)" dataDxfId="729">
      <calculatedColumnFormula>I8*J8</calculatedColumnFormula>
    </tableColumn>
  </tableColumns>
  <tableStyleInfo name="Business Table" showFirstColumn="0" showLastColumn="0" showRowStripes="1" showColumnStripes="0"/>
</table>
</file>

<file path=xl/tables/table1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BEF6F4BA-593A-4100-86FF-48CD0DA5D253}" name="Table145150174" displayName="Table145150174" ref="M8:N25" totalsRowShown="0" headerRowDxfId="728" dataDxfId="727">
  <autoFilter ref="M8:N25" xr:uid="{BEF6F4BA-593A-4100-86FF-48CD0DA5D253}"/>
  <tableColumns count="2">
    <tableColumn id="1" xr3:uid="{A8B11BED-D152-4C0C-BD06-0B42E08BDE1A}" name="Type" dataDxfId="726"/>
    <tableColumn id="2" xr3:uid="{00B36884-4B94-4E03-84CC-9071017418D0}" name="Rate" dataDxfId="725"/>
  </tableColumns>
  <tableStyleInfo name="Business Table" showFirstColumn="0" showLastColumn="0" showRowStripes="1" showColumnStripes="0"/>
</table>
</file>

<file path=xl/tables/table1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D2EAB0F2-0F1F-4BDB-A590-DF8556620294}" name="Table146151175" displayName="Table146151175" ref="O8:P14" totalsRowShown="0" headerRowDxfId="724" dataDxfId="723">
  <autoFilter ref="O8:P14" xr:uid="{D2EAB0F2-0F1F-4BDB-A590-DF8556620294}"/>
  <tableColumns count="2">
    <tableColumn id="1" xr3:uid="{6275E063-C097-47AC-85BA-FC460EE9C8F0}" name="Type" dataDxfId="722"/>
    <tableColumn id="2" xr3:uid="{99EA76EA-3F1D-43A7-B85B-A0936DA43EDE}" name="Rate" dataDxfId="721"/>
  </tableColumns>
  <tableStyleInfo name="Business Table" showFirstColumn="0" showLastColumn="0" showRowStripes="1" showColumnStripes="0"/>
</table>
</file>

<file path=xl/tables/table1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6C7EE577-91CF-48B7-89A3-D274537672DC}" name="Table147152176" displayName="Table147152176" ref="O16:P22" totalsRowShown="0" headerRowDxfId="720" dataDxfId="719">
  <autoFilter ref="O16:P22" xr:uid="{6C7EE577-91CF-48B7-89A3-D274537672DC}"/>
  <tableColumns count="2">
    <tableColumn id="1" xr3:uid="{1416F338-ACD3-49B1-A575-115FF9B86C71}" name="Type" dataDxfId="718"/>
    <tableColumn id="2" xr3:uid="{17F5FC76-0EE9-433B-B192-0FC719362D77}" name="Rate" dataDxfId="717" dataCellStyle="Currency"/>
  </tableColumns>
  <tableStyleInfo name="Business Table" showFirstColumn="0" showLastColumn="0" showRowStripes="1" showColumnStripes="0"/>
</table>
</file>

<file path=xl/tables/table1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82E5999F-8D96-4818-9996-DBA206048FE1}" name="Table153177" displayName="Table153177" ref="AK7:AP202" totalsRowShown="0" headerRowDxfId="716" dataDxfId="715" tableBorderDxfId="714">
  <autoFilter ref="AK7:AP202" xr:uid="{82E5999F-8D96-4818-9996-DBA206048FE1}"/>
  <tableColumns count="6">
    <tableColumn id="1" xr3:uid="{0E44C400-1FEA-4E49-BD9F-4D5DE80890F3}" name="Date" dataDxfId="713"/>
    <tableColumn id="2" xr3:uid="{7FF20B3C-35F3-4D97-9ABD-A1EF23EC172B}" name="Vendor" dataDxfId="712"/>
    <tableColumn id="3" xr3:uid="{5F8E77E9-FA90-4970-A7F7-93C5DC8D748A}" name="Description of Purchase" dataDxfId="711"/>
    <tableColumn id="4" xr3:uid="{DF330EF4-1FCA-4E68-AD9F-B11BBCC96BD5}" name="Cost" dataDxfId="710"/>
    <tableColumn id="5" xr3:uid="{2AA026EA-E994-41C6-A05D-6A83D6CC0BCD}" name="Proof of Purchase Number" dataDxfId="709"/>
    <tableColumn id="6" xr3:uid="{1855149B-F1C9-4770-8BF3-F7895D97405F}" name="Proof of Payment Number" dataDxfId="708"/>
  </tableColumns>
  <tableStyleInfo name="Business Table" showFirstColumn="0" showLastColumn="0" showRowStripes="1" showColumnStripes="0"/>
</table>
</file>

<file path=xl/tables/table1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89912AA8-DBA3-4EBD-9AB0-58C07C242395}" name="Table154178" displayName="Table154178" ref="AD7:AI42" totalsRowShown="0" headerRowDxfId="707" dataDxfId="706">
  <autoFilter ref="AD7:AI42" xr:uid="{89912AA8-DBA3-4EBD-9AB0-58C07C242395}"/>
  <tableColumns count="6">
    <tableColumn id="1" xr3:uid="{FE639C98-24D9-47B4-A642-E9151C023C8A}" name="Make" dataDxfId="705"/>
    <tableColumn id="2" xr3:uid="{1C48EC18-1A91-43CF-AAA0-E0BA0E9E2FB1}" name="Model" dataDxfId="704"/>
    <tableColumn id="3" xr3:uid="{4A8B6BCB-4073-4355-827D-A54AF05BD62E}" name="Class" dataDxfId="703"/>
    <tableColumn id="4" xr3:uid="{A1DBB4F7-E1A8-4494-9AFA-8FCF3E5F5A7E}" name="VIN" dataDxfId="702"/>
    <tableColumn id="5" xr3:uid="{51417A45-7409-467D-91A9-5D823D234E1D}" name="Owned" dataDxfId="701"/>
    <tableColumn id="6" xr3:uid="{7C0D2185-5A40-4B1B-B852-A15BEFE18427}" name="Leased/Rented" dataDxfId="700"/>
  </tableColumns>
  <tableStyleInfo name="Business Table" showFirstColumn="0" showLastColumn="0" showRowStripes="1" showColumnStripes="0"/>
</table>
</file>

<file path=xl/tables/table1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C2007F73-64D9-46EF-9694-3508A2806553}" name="Table155179" displayName="Table155179" ref="S7:T12" totalsRowShown="0" headerRowDxfId="699" dataDxfId="698" tableBorderDxfId="697">
  <autoFilter ref="S7:T12" xr:uid="{C2007F73-64D9-46EF-9694-3508A2806553}"/>
  <tableColumns count="2">
    <tableColumn id="1" xr3:uid="{A7A818ED-D133-4D7B-8C91-A963E1F76ACA}" name="Groomer Type" dataDxfId="696"/>
    <tableColumn id="2" xr3:uid="{ADDE5EA0-38F2-4D70-9890-6103705EE180}" name="Rate" dataDxfId="695" dataCellStyle="Currency"/>
  </tableColumns>
  <tableStyleInfo name="Business Table" showFirstColumn="0" showLastColumn="0" showRowStripes="1" showColumnStripes="0"/>
</table>
</file>

<file path=xl/tables/table1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E5F6C05A-DDF1-4D00-9B5B-0AA3D81894AA}" name="Table156180" displayName="Table156180" ref="V3:Z4" totalsRowShown="0" headerRowDxfId="694" dataDxfId="693" tableBorderDxfId="692">
  <autoFilter ref="V3:Z4" xr:uid="{E5F6C05A-DDF1-4D00-9B5B-0AA3D81894AA}"/>
  <tableColumns count="5">
    <tableColumn id="1" xr3:uid="{1BCF59DF-1FD3-44D5-BDFE-6FC2E1F60201}" name="Class A Flat Rate" dataDxfId="691" dataCellStyle="Currency"/>
    <tableColumn id="2" xr3:uid="{2BAC099F-B2FC-4807-8387-515ED8AF5502}" name="Class B Flat Rate" dataDxfId="690" dataCellStyle="Currency"/>
    <tableColumn id="3" xr3:uid="{FCC7C573-E4B8-4E5F-B241-4AE771FC4B65}" name="Class C Flate Rate" dataDxfId="689" dataCellStyle="Currency"/>
    <tableColumn id="4" xr3:uid="{A788260A-D79D-4497-8EE9-C77C70B233E4}" name="Class D Flat Rate" dataDxfId="688" dataCellStyle="Currency"/>
    <tableColumn id="5" xr3:uid="{12B0E922-EDDD-45ED-B4B8-F7AFE5C3497A}" name="Class E Flat Rate" dataDxfId="687" dataCellStyle="Currency"/>
  </tableColumns>
  <tableStyleInfo name="Business Table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BE8CA1-A645-464B-8C72-CC9B2DE5495E}" name="Table1461515" displayName="Table1461515" ref="O8:P14" totalsRowShown="0" headerRowDxfId="1996" dataDxfId="1995">
  <autoFilter ref="O8:P14" xr:uid="{12BE8CA1-A645-464B-8C72-CC9B2DE5495E}"/>
  <tableColumns count="2">
    <tableColumn id="1" xr3:uid="{FE7A8BA0-38A1-4C64-AB6E-49678EB75C3D}" name="Type" dataDxfId="1994"/>
    <tableColumn id="2" xr3:uid="{87E144FE-E30D-4E86-8B44-AD523C3B9183}" name="Rate" dataDxfId="1993"/>
  </tableColumns>
  <tableStyleInfo name="Business Table" showFirstColumn="0" showLastColumn="0" showRowStripes="1" showColumnStripes="0"/>
</table>
</file>

<file path=xl/tables/table1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9F3CFD73-8F07-401D-841D-8D4117E1AF89}" name="Table157181" displayName="Table157181" ref="V7:AB202" totalsRowShown="0" headerRowDxfId="686" dataDxfId="685" headerRowBorderDxfId="683" tableBorderDxfId="684">
  <autoFilter ref="V7:AB202" xr:uid="{9F3CFD73-8F07-401D-841D-8D4117E1AF89}"/>
  <tableColumns count="7">
    <tableColumn id="1" xr3:uid="{4B617F99-A38C-48FD-BE6F-CD119FA8FCA1}" name="Date" dataDxfId="682"/>
    <tableColumn id="2" xr3:uid="{690F99D6-CCE6-40B6-8108-25E84D4B0C4F}" name="Groomer Operator" dataDxfId="681"/>
    <tableColumn id="3" xr3:uid="{1E9F4621-517B-4FA6-9030-9E3DD4038658}" name="Trail(s) groomed" dataDxfId="680"/>
    <tableColumn id="4" xr3:uid="{2F6EE222-57E5-462D-AB44-8B58D5F1B361}" name="Groomer Used" dataDxfId="679"/>
    <tableColumn id="5" xr3:uid="{6018384C-A339-49D9-AC49-F08D5FC22453}" name="Rate" dataDxfId="678"/>
    <tableColumn id="6" xr3:uid="{78E73DB3-999E-47B8-B9B5-931A8F65F617}" name="Hours Groomed" dataDxfId="677"/>
    <tableColumn id="7" xr3:uid="{0070A353-F74E-4BDA-9C33-1BA7D715F827}" name="Total Usage ($)" dataDxfId="676">
      <calculatedColumnFormula>Z8*AA8</calculatedColumnFormula>
    </tableColumn>
  </tableColumns>
  <tableStyleInfo name="Business Table" showFirstColumn="0" showLastColumn="0" showRowStripes="1" showColumnStripes="0"/>
</table>
</file>

<file path=xl/tables/table1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508B896F-072D-4E57-B3CA-F20D2E12D88C}" name="Table158182" displayName="Table158182" ref="AR7:AW202" totalsRowShown="0" headerRowDxfId="675" dataDxfId="674" headerRowBorderDxfId="672" tableBorderDxfId="673">
  <autoFilter ref="AR7:AW202" xr:uid="{508B896F-072D-4E57-B3CA-F20D2E12D88C}"/>
  <tableColumns count="6">
    <tableColumn id="1" xr3:uid="{34CEF5A2-470B-496C-9C91-6CA639C5A0A9}" name="Date" dataDxfId="671"/>
    <tableColumn id="2" xr3:uid="{951AD29D-9D07-4658-AAD5-5223EE58AEB3}" name="Vendor" dataDxfId="670"/>
    <tableColumn id="3" xr3:uid="{71514883-B530-446C-8A6C-FD8352093DE8}" name="Description of Purchase" dataDxfId="669"/>
    <tableColumn id="4" xr3:uid="{68D2D9F2-5681-4210-A6FA-32026A08A6DC}" name="Cost" dataDxfId="668"/>
    <tableColumn id="5" xr3:uid="{28FBFFD4-CEAA-4DE3-A978-B8FF4168AB61}" name="Proof of Purchase Number" dataDxfId="667"/>
    <tableColumn id="6" xr3:uid="{00A221C9-ED6E-4EFD-9C01-5041A418ED89}" name="Proof of Payment Number" dataDxfId="666"/>
  </tableColumns>
  <tableStyleInfo name="Business Table" showFirstColumn="0" showLastColumn="0" showRowStripes="1" showColumnStripes="0"/>
</table>
</file>

<file path=xl/tables/table1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8C5AA863-07D1-4EE1-9670-65520BE17433}" name="Table159183" displayName="Table159183" ref="AY7:BD202" totalsRowShown="0" headerRowDxfId="665" dataDxfId="664" headerRowBorderDxfId="662" tableBorderDxfId="663">
  <autoFilter ref="AY7:BD202" xr:uid="{8C5AA863-07D1-4EE1-9670-65520BE17433}"/>
  <tableColumns count="6">
    <tableColumn id="1" xr3:uid="{031C3764-2B14-4317-BE9E-D0B8F35ACF2B}" name="Date" dataDxfId="661"/>
    <tableColumn id="2" xr3:uid="{C00EB3B4-135E-409D-A01C-56F5C1A9706B}" name="Vendor" dataDxfId="660"/>
    <tableColumn id="3" xr3:uid="{C49BC66D-43F1-4718-96AA-0480FB29A71C}" name="Description of Contract" dataDxfId="659"/>
    <tableColumn id="4" xr3:uid="{D5A1EF9E-D4A9-44C6-9C41-75BE5F1B80C5}" name="Cost" dataDxfId="658"/>
    <tableColumn id="5" xr3:uid="{9E34BFFB-4C6E-470B-98D8-3E78BCC7F9A2}" name="Proof of Purchase Number" dataDxfId="657"/>
    <tableColumn id="6" xr3:uid="{B3E5112E-539E-4C02-BE21-4901D4E39E2C}" name="Proof of Payment Number" dataDxfId="656"/>
  </tableColumns>
  <tableStyleInfo name="Business Table" showFirstColumn="0" showLastColumn="0" showRowStripes="1" showColumnStripes="0"/>
</table>
</file>

<file path=xl/tables/table1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10893A24-2E90-4CD7-BE05-F00493350E94}" name="Table160184" displayName="Table160184" ref="BF7:BK202" totalsRowShown="0" headerRowDxfId="655" dataDxfId="654" headerRowBorderDxfId="652" tableBorderDxfId="653">
  <autoFilter ref="BF7:BK202" xr:uid="{10893A24-2E90-4CD7-BE05-F00493350E94}"/>
  <tableColumns count="6">
    <tableColumn id="1" xr3:uid="{01F299FD-1907-4317-9593-204F7644EE6A}" name="Date" dataDxfId="651"/>
    <tableColumn id="2" xr3:uid="{6CC98CA2-8E91-4F13-B9F1-E6544DB669C9}" name="Vehicle Registered" dataDxfId="650"/>
    <tableColumn id="3" xr3:uid="{876E7A8C-8A31-4C3A-9B38-6FC8859F301E}" name="Vehicle VIN Registered" dataDxfId="649"/>
    <tableColumn id="4" xr3:uid="{868064FD-6ECF-476D-A6AF-C19BF3796EC5}" name="Cost" dataDxfId="648"/>
    <tableColumn id="5" xr3:uid="{7FD7020D-FBE8-4397-9AF5-41486E74038D}" name="Proof of Purchase Number" dataDxfId="647"/>
    <tableColumn id="6" xr3:uid="{E448DC10-7338-4EB7-BDEE-ED929AE84997}" name="Proof of Payment Number" dataDxfId="646"/>
  </tableColumns>
  <tableStyleInfo name="Business Table" showFirstColumn="0" showLastColumn="0" showRowStripes="1" showColumnStripes="0"/>
</table>
</file>

<file path=xl/tables/table1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4848C63D-2DD9-44AD-B9CA-705B81EC06DA}" name="Table161185" displayName="Table161185" ref="J3:P4" totalsRowShown="0" headerRowDxfId="645" dataDxfId="644" tableBorderDxfId="643" dataCellStyle="Currency">
  <autoFilter ref="J3:P4" xr:uid="{4848C63D-2DD9-44AD-B9CA-705B81EC06DA}"/>
  <tableColumns count="7">
    <tableColumn id="1" xr3:uid="{06528040-44D3-4335-B221-58DBC3A62A28}" name="Trail Maintenance Volunteer Labor " dataDxfId="642" dataCellStyle="Currency">
      <calculatedColumnFormula>SUM(G8:G5577)</calculatedColumnFormula>
    </tableColumn>
    <tableColumn id="2" xr3:uid="{0ABBEC0D-9E24-4E5A-A5B7-808F7E30DEDA}" name="Equipment Usage Expenses" dataDxfId="641" dataCellStyle="Currency">
      <calculatedColumnFormula>SUM(Table148173[Total Equipment Usage ($)])</calculatedColumnFormula>
    </tableColumn>
    <tableColumn id="3" xr3:uid="{D466879B-B0F0-4E5F-B62A-9C0BD1C54C6B}" name="Groomer Usage Expenses" dataDxfId="640" dataCellStyle="Currency">
      <calculatedColumnFormula>SUM(AB8:AB5577)</calculatedColumnFormula>
    </tableColumn>
    <tableColumn id="4" xr3:uid="{A7C84E45-3331-453E-8B7B-DB7475D889CC}" name="Material Expenses" dataDxfId="639" dataCellStyle="Currency">
      <calculatedColumnFormula>SUM(Table153177[Cost])</calculatedColumnFormula>
    </tableColumn>
    <tableColumn id="5" xr3:uid="{5F161CA6-8244-465B-BFB4-A06EA77D45AF}" name="Signage Expenses" dataDxfId="638" dataCellStyle="Currency">
      <calculatedColumnFormula>SUM(Table158182[Cost])</calculatedColumnFormula>
    </tableColumn>
    <tableColumn id="6" xr3:uid="{C624CDB4-E4B8-49F3-8676-B1D47F557ED7}" name="Insurance Expenses" dataDxfId="637" dataCellStyle="Currency">
      <calculatedColumnFormula>SUM(Table159183[Cost])</calculatedColumnFormula>
    </tableColumn>
    <tableColumn id="7" xr3:uid="{00238189-7DB2-42C8-AC51-AC81D8E91CC9}" name="Registration Expenses" dataDxfId="636" dataCellStyle="Currency">
      <calculatedColumnFormula>SUM(Table160184[Cost])</calculatedColumnFormula>
    </tableColumn>
  </tableColumns>
  <tableStyleInfo name="Business Table" showFirstColumn="0" showLastColumn="0" showRowStripes="1" showColumnStripes="0"/>
</table>
</file>

<file path=xl/tables/table1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EAA447F1-54EE-49F6-B8AA-FD6CB0D1A4B1}" name="Table148186" displayName="Table148186" ref="A7:K202" totalsRowShown="0" headerRowDxfId="635" dataDxfId="634">
  <autoFilter ref="A7:K202" xr:uid="{EAA447F1-54EE-49F6-B8AA-FD6CB0D1A4B1}"/>
  <tableColumns count="11">
    <tableColumn id="1" xr3:uid="{79924B3B-CE6F-4D19-8390-629C9964EC30}" name="Date" dataDxfId="633"/>
    <tableColumn id="2" xr3:uid="{77C704A3-9E33-46CD-8AE0-1FE5D29807A2}" name="Volunteer Name" dataDxfId="632"/>
    <tableColumn id="3" xr3:uid="{BD62A516-A950-4CCF-A92B-23AF0820DE0E}" name="Trail Worked" dataDxfId="631"/>
    <tableColumn id="4" xr3:uid="{F93A6AAE-D87C-45ED-BAE0-01496AAF3A58}" name="Description of Work" dataDxfId="630"/>
    <tableColumn id="5" xr3:uid="{EB13995D-989D-4093-B199-E6C79923AD38}" name="Hours Worked" dataDxfId="629"/>
    <tableColumn id="12" xr3:uid="{F95D371D-3BA1-4A2D-AC34-7F86360EABB1}" name="Rate" dataDxfId="628"/>
    <tableColumn id="7" xr3:uid="{FD74EAB1-4EC8-40DE-AF07-35ADD6D92B30}" name="Total Compensation" dataDxfId="627">
      <calculatedColumnFormula>E8*F8</calculatedColumnFormula>
    </tableColumn>
    <tableColumn id="6" xr3:uid="{2B0DE293-5C34-4DB9-BE75-6BB51D6669CE}" name="Equipment Used" dataDxfId="626"/>
    <tableColumn id="8" xr3:uid="{14321CF9-DA06-42A9-834A-6959339E16C6}" name="Rate for Equipment Use (See right table)" dataDxfId="625"/>
    <tableColumn id="9" xr3:uid="{1A92FCA2-491B-4F7F-B345-C78D8B690B38}" name="Hours Used" dataDxfId="624"/>
    <tableColumn id="10" xr3:uid="{F83C4F19-FFBB-4F28-A65D-229E204303EA}" name="Total Equipment Usage ($)" dataDxfId="623">
      <calculatedColumnFormula>I8*J8</calculatedColumnFormula>
    </tableColumn>
  </tableColumns>
  <tableStyleInfo name="Business Table" showFirstColumn="0" showLastColumn="0" showRowStripes="1" showColumnStripes="0"/>
</table>
</file>

<file path=xl/tables/table1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05DCB240-4637-4457-9824-96526A88A701}" name="Table145150187" displayName="Table145150187" ref="M8:N25" totalsRowShown="0" headerRowDxfId="622" dataDxfId="621">
  <autoFilter ref="M8:N25" xr:uid="{05DCB240-4637-4457-9824-96526A88A701}"/>
  <tableColumns count="2">
    <tableColumn id="1" xr3:uid="{E4B8421E-EB9E-4E8B-B0C8-C1121708134F}" name="Type" dataDxfId="620"/>
    <tableColumn id="2" xr3:uid="{53B77557-76CD-4C09-BFCE-0EB6EE1775AE}" name="Rate" dataDxfId="619"/>
  </tableColumns>
  <tableStyleInfo name="Business Table" showFirstColumn="0" showLastColumn="0" showRowStripes="1" showColumnStripes="0"/>
</table>
</file>

<file path=xl/tables/table1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9E6F478F-51C5-4317-A861-C22F77A9A631}" name="Table146151188" displayName="Table146151188" ref="O8:P14" totalsRowShown="0" headerRowDxfId="618" dataDxfId="617">
  <autoFilter ref="O8:P14" xr:uid="{9E6F478F-51C5-4317-A861-C22F77A9A631}"/>
  <tableColumns count="2">
    <tableColumn id="1" xr3:uid="{87E90162-AE46-4CB0-AB2A-9224899FE817}" name="Type" dataDxfId="616"/>
    <tableColumn id="2" xr3:uid="{11866B9B-8C93-4A87-A5B0-DB6EEB3CEF9D}" name="Rate" dataDxfId="615"/>
  </tableColumns>
  <tableStyleInfo name="Business Table" showFirstColumn="0" showLastColumn="0" showRowStripes="1" showColumnStripes="0"/>
</table>
</file>

<file path=xl/tables/table1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47C8685E-BC93-4344-8E37-969DE60785DE}" name="Table147152189" displayName="Table147152189" ref="O16:P22" totalsRowShown="0" headerRowDxfId="614" dataDxfId="613">
  <autoFilter ref="O16:P22" xr:uid="{47C8685E-BC93-4344-8E37-969DE60785DE}"/>
  <tableColumns count="2">
    <tableColumn id="1" xr3:uid="{8195AF27-5492-485F-BB5F-1E2B62F1B59A}" name="Type" dataDxfId="612"/>
    <tableColumn id="2" xr3:uid="{98F11933-3DF5-4365-A7E9-48098B1AF986}" name="Rate" dataDxfId="611" dataCellStyle="Currency"/>
  </tableColumns>
  <tableStyleInfo name="Business Table" showFirstColumn="0" showLastColumn="0" showRowStripes="1" showColumnStripes="0"/>
</table>
</file>

<file path=xl/tables/table1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1D499B3F-4C66-441E-86E1-9C525C807CCD}" name="Table153190" displayName="Table153190" ref="AK7:AP202" totalsRowShown="0" headerRowDxfId="610" dataDxfId="609" tableBorderDxfId="608">
  <autoFilter ref="AK7:AP202" xr:uid="{1D499B3F-4C66-441E-86E1-9C525C807CCD}"/>
  <tableColumns count="6">
    <tableColumn id="1" xr3:uid="{A54BCF01-1E33-4363-B8E1-40E844C8D6B7}" name="Date" dataDxfId="607"/>
    <tableColumn id="2" xr3:uid="{901440F0-5313-4033-BCBE-EC00DA4D21DB}" name="Vendor" dataDxfId="606"/>
    <tableColumn id="3" xr3:uid="{C88BCB8F-C420-4E3D-8559-87AB4AD30563}" name="Description of Purchase" dataDxfId="605"/>
    <tableColumn id="4" xr3:uid="{60016BAF-9710-4DFC-AE81-D6C2E1BC1E13}" name="Cost" dataDxfId="604"/>
    <tableColumn id="5" xr3:uid="{582C781E-D3CC-4543-B319-091C29AA4C0A}" name="Proof of Purchase Number" dataDxfId="603"/>
    <tableColumn id="6" xr3:uid="{4749E545-37BF-4B06-92C2-2FB94CF1ACD2}" name="Proof of Payment Number" dataDxfId="602"/>
  </tableColumns>
  <tableStyleInfo name="Business Table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DBA31BB-4CC2-4DB1-9501-6BA155E76B8A}" name="Table1471526" displayName="Table1471526" ref="O16:P22" totalsRowShown="0" headerRowDxfId="1992" dataDxfId="1991">
  <autoFilter ref="O16:P22" xr:uid="{0DBA31BB-4CC2-4DB1-9501-6BA155E76B8A}"/>
  <tableColumns count="2">
    <tableColumn id="1" xr3:uid="{DB5D9AD0-DEE9-4552-B43B-CCAD92EF47A7}" name="Type" dataDxfId="1990"/>
    <tableColumn id="2" xr3:uid="{1D31BBC7-9455-43FA-8B22-AAC528427984}" name="Rate" dataDxfId="1989" dataCellStyle="Currency"/>
  </tableColumns>
  <tableStyleInfo name="Business Table" showFirstColumn="0" showLastColumn="0" showRowStripes="1" showColumnStripes="0"/>
</table>
</file>

<file path=xl/tables/table1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52FA129C-6022-4B33-8E02-556B4AF1A8FA}" name="Table154191" displayName="Table154191" ref="AD7:AI42" totalsRowShown="0" headerRowDxfId="601" dataDxfId="600">
  <autoFilter ref="AD7:AI42" xr:uid="{52FA129C-6022-4B33-8E02-556B4AF1A8FA}"/>
  <tableColumns count="6">
    <tableColumn id="1" xr3:uid="{3BF17A4F-B82E-4447-9580-27FBB4651EE1}" name="Make" dataDxfId="599"/>
    <tableColumn id="2" xr3:uid="{864C9793-0059-4689-A866-BC6A45B2F207}" name="Model" dataDxfId="598"/>
    <tableColumn id="3" xr3:uid="{326AC66F-9EE7-4D20-9970-54E6015D6832}" name="Class" dataDxfId="597"/>
    <tableColumn id="4" xr3:uid="{787A5F84-9101-4D7F-92A1-5186B1EB907A}" name="VIN" dataDxfId="596"/>
    <tableColumn id="5" xr3:uid="{9A25B418-262F-4D7C-9A33-E3CAE91CC0AD}" name="Owned" dataDxfId="595"/>
    <tableColumn id="6" xr3:uid="{6DD78744-CEB6-419C-B829-3E2353333D70}" name="Leased/Rented" dataDxfId="594"/>
  </tableColumns>
  <tableStyleInfo name="Business Table" showFirstColumn="0" showLastColumn="0" showRowStripes="1" showColumnStripes="0"/>
</table>
</file>

<file path=xl/tables/table1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C37EB56A-820F-450C-A0FB-2603901CFD8B}" name="Table155192" displayName="Table155192" ref="S7:T12" totalsRowShown="0" headerRowDxfId="593" dataDxfId="592" tableBorderDxfId="591">
  <autoFilter ref="S7:T12" xr:uid="{C37EB56A-820F-450C-A0FB-2603901CFD8B}"/>
  <tableColumns count="2">
    <tableColumn id="1" xr3:uid="{5367BA26-F3ED-4762-AA8C-02B964F3951E}" name="Groomer Type" dataDxfId="590"/>
    <tableColumn id="2" xr3:uid="{FC0BA52B-88C3-4CEB-986B-E63D4ECE6FB3}" name="Rate" dataDxfId="589" dataCellStyle="Currency"/>
  </tableColumns>
  <tableStyleInfo name="Business Table" showFirstColumn="0" showLastColumn="0" showRowStripes="1" showColumnStripes="0"/>
</table>
</file>

<file path=xl/tables/table1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9D66F893-05C2-43F5-930E-3A91682A8396}" name="Table156193" displayName="Table156193" ref="V3:Z4" totalsRowShown="0" headerRowDxfId="588" dataDxfId="587" tableBorderDxfId="586">
  <autoFilter ref="V3:Z4" xr:uid="{9D66F893-05C2-43F5-930E-3A91682A8396}"/>
  <tableColumns count="5">
    <tableColumn id="1" xr3:uid="{1DA40EAD-5D6B-42FF-8848-F130359163CB}" name="Class A Flat Rate" dataDxfId="585" dataCellStyle="Currency"/>
    <tableColumn id="2" xr3:uid="{38645372-4E89-4B4F-AD8D-1D8B2C89FA49}" name="Class B Flat Rate" dataDxfId="584" dataCellStyle="Currency"/>
    <tableColumn id="3" xr3:uid="{BD06C9DA-0910-4C21-9232-1F41007AA29E}" name="Class C Flate Rate" dataDxfId="583" dataCellStyle="Currency"/>
    <tableColumn id="4" xr3:uid="{6137D86E-B67E-4A61-99DE-B610980E18AD}" name="Class D Flat Rate" dataDxfId="582" dataCellStyle="Currency"/>
    <tableColumn id="5" xr3:uid="{EF2020E0-065E-4BD3-8809-65868700C850}" name="Class E Flat Rate" dataDxfId="581" dataCellStyle="Currency"/>
  </tableColumns>
  <tableStyleInfo name="Business Table" showFirstColumn="0" showLastColumn="0" showRowStripes="1" showColumnStripes="0"/>
</table>
</file>

<file path=xl/tables/table1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C90E07DE-18E3-4EAB-B07B-FB091B4F74A8}" name="Table157194" displayName="Table157194" ref="V7:AB202" totalsRowShown="0" headerRowDxfId="580" dataDxfId="579" headerRowBorderDxfId="577" tableBorderDxfId="578">
  <autoFilter ref="V7:AB202" xr:uid="{C90E07DE-18E3-4EAB-B07B-FB091B4F74A8}"/>
  <tableColumns count="7">
    <tableColumn id="1" xr3:uid="{513389B5-ABD3-4D43-9498-790191633EE8}" name="Date" dataDxfId="576"/>
    <tableColumn id="2" xr3:uid="{8D3FA507-B984-4F95-ACA1-E781743D7162}" name="Groomer Operator" dataDxfId="575"/>
    <tableColumn id="3" xr3:uid="{5F3AFD17-4BC0-4C42-BF53-553EBAA59603}" name="Trail(s) groomed" dataDxfId="574"/>
    <tableColumn id="4" xr3:uid="{2651ADB2-F960-42B9-A115-CCB6201F609C}" name="Groomer Used" dataDxfId="573"/>
    <tableColumn id="5" xr3:uid="{2F4605A0-EE4F-4580-AA45-4EF5840CB53F}" name="Rate" dataDxfId="572"/>
    <tableColumn id="6" xr3:uid="{9178862D-D98B-4689-8D6A-242168BE5F94}" name="Hours Groomed" dataDxfId="571"/>
    <tableColumn id="7" xr3:uid="{62D77056-DE56-46E7-94C7-A01427173A8B}" name="Total Usage ($)" dataDxfId="570">
      <calculatedColumnFormula>Z8*AA8</calculatedColumnFormula>
    </tableColumn>
  </tableColumns>
  <tableStyleInfo name="Business Table" showFirstColumn="0" showLastColumn="0" showRowStripes="1" showColumnStripes="0"/>
</table>
</file>

<file path=xl/tables/table1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4" xr:uid="{7D322782-0725-458A-9A9D-754CD3761EF6}" name="Table158195" displayName="Table158195" ref="AR7:AW202" totalsRowShown="0" headerRowDxfId="569" dataDxfId="568" headerRowBorderDxfId="566" tableBorderDxfId="567">
  <autoFilter ref="AR7:AW202" xr:uid="{7D322782-0725-458A-9A9D-754CD3761EF6}"/>
  <tableColumns count="6">
    <tableColumn id="1" xr3:uid="{875537F9-0D60-493C-84A0-8F37C7422F98}" name="Date" dataDxfId="565"/>
    <tableColumn id="2" xr3:uid="{6303AF0C-136B-4E24-843B-91FA1255B06E}" name="Vendor" dataDxfId="564"/>
    <tableColumn id="3" xr3:uid="{5B31BD29-164D-4521-8B7F-DC835FC0FC90}" name="Description of Purchase" dataDxfId="563"/>
    <tableColumn id="4" xr3:uid="{900715E6-3065-4A69-BCE1-15F8A6FCC55F}" name="Cost" dataDxfId="562"/>
    <tableColumn id="5" xr3:uid="{233127B8-BB9C-439E-9CAD-BBB01F646A50}" name="Proof of Purchase Number" dataDxfId="561"/>
    <tableColumn id="6" xr3:uid="{CF56B5A4-05F4-4F62-BEA5-48BB2E4AB57F}" name="Proof of Payment Number" dataDxfId="560"/>
  </tableColumns>
  <tableStyleInfo name="Business Table" showFirstColumn="0" showLastColumn="0" showRowStripes="1" showColumnStripes="0"/>
</table>
</file>

<file path=xl/tables/table1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5" xr:uid="{00F6A0C1-6D9A-4FCF-89BB-E6BEA8C040B7}" name="Table159196" displayName="Table159196" ref="AY7:BD202" totalsRowShown="0" headerRowDxfId="559" dataDxfId="558" headerRowBorderDxfId="556" tableBorderDxfId="557">
  <autoFilter ref="AY7:BD202" xr:uid="{00F6A0C1-6D9A-4FCF-89BB-E6BEA8C040B7}"/>
  <tableColumns count="6">
    <tableColumn id="1" xr3:uid="{243DD8C8-A04E-4489-8BEB-857B30D0A5CC}" name="Date" dataDxfId="555"/>
    <tableColumn id="2" xr3:uid="{772E8635-E105-45A3-A383-47CE913F446B}" name="Vendor" dataDxfId="554"/>
    <tableColumn id="3" xr3:uid="{3A045F3E-0FA9-4C1D-83ED-2E22AF3F4B36}" name="Description of Contract" dataDxfId="553"/>
    <tableColumn id="4" xr3:uid="{E533CFAF-438C-4812-9E8D-9769DB28D3CA}" name="Cost" dataDxfId="552"/>
    <tableColumn id="5" xr3:uid="{C11C1AE0-A732-4D67-9C0B-34BD5427C1E3}" name="Proof of Purchase Number" dataDxfId="551"/>
    <tableColumn id="6" xr3:uid="{D9088FD3-EE47-4EB5-B1A0-3B94FBA494C9}" name="Proof of Payment Number" dataDxfId="550"/>
  </tableColumns>
  <tableStyleInfo name="Business Table" showFirstColumn="0" showLastColumn="0" showRowStripes="1" showColumnStripes="0"/>
</table>
</file>

<file path=xl/tables/table1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6" xr:uid="{9AC01B81-5C31-467E-9C1C-22F001B9A8C2}" name="Table160197" displayName="Table160197" ref="BF7:BK202" totalsRowShown="0" headerRowDxfId="549" dataDxfId="548" headerRowBorderDxfId="546" tableBorderDxfId="547">
  <autoFilter ref="BF7:BK202" xr:uid="{9AC01B81-5C31-467E-9C1C-22F001B9A8C2}"/>
  <tableColumns count="6">
    <tableColumn id="1" xr3:uid="{E6AA540E-4406-4D03-906A-187A4FDD5652}" name="Date" dataDxfId="545"/>
    <tableColumn id="2" xr3:uid="{F10559AA-524A-4CC3-96EB-84E846022F95}" name="Vehicle Registered" dataDxfId="544"/>
    <tableColumn id="3" xr3:uid="{56621445-85A0-44A6-865E-1500044B092F}" name="Vehicle VIN Registered" dataDxfId="543"/>
    <tableColumn id="4" xr3:uid="{471103D7-011C-4F54-A638-B43881D19AC7}" name="Cost" dataDxfId="542"/>
    <tableColumn id="5" xr3:uid="{12A0F16E-3203-490D-B829-C8E34B0C2CF3}" name="Proof of Purchase Number" dataDxfId="541"/>
    <tableColumn id="6" xr3:uid="{C2C6E22F-23A4-4EC4-B1F2-926D51BA47E6}" name="Proof of Payment Number" dataDxfId="540"/>
  </tableColumns>
  <tableStyleInfo name="Business Table" showFirstColumn="0" showLastColumn="0" showRowStripes="1" showColumnStripes="0"/>
</table>
</file>

<file path=xl/tables/table1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7" xr:uid="{9356F8C2-BC24-42E8-AE2D-DCF1D0B3A762}" name="Table161198" displayName="Table161198" ref="J3:P4" totalsRowShown="0" headerRowDxfId="539" dataDxfId="538" tableBorderDxfId="537" dataCellStyle="Currency">
  <autoFilter ref="J3:P4" xr:uid="{9356F8C2-BC24-42E8-AE2D-DCF1D0B3A762}"/>
  <tableColumns count="7">
    <tableColumn id="1" xr3:uid="{10E5B41F-10C6-4A0E-871C-493A1083ABB7}" name="Trail Maintenance Volunteer Labor " dataDxfId="536" dataCellStyle="Currency">
      <calculatedColumnFormula>SUM(G8:G5577)</calculatedColumnFormula>
    </tableColumn>
    <tableColumn id="2" xr3:uid="{C5271C61-CA84-4C0B-939E-BFA2945D326C}" name="Equipment Usage Expenses" dataDxfId="535" dataCellStyle="Currency">
      <calculatedColumnFormula>SUM(Table148186[Total Equipment Usage ($)])</calculatedColumnFormula>
    </tableColumn>
    <tableColumn id="3" xr3:uid="{54F8D55C-B86A-42E0-B0D5-AB11AEBFDF73}" name="Groomer Usage Expenses" dataDxfId="534" dataCellStyle="Currency">
      <calculatedColumnFormula>SUM(AB8:AB5577)</calculatedColumnFormula>
    </tableColumn>
    <tableColumn id="4" xr3:uid="{CAFBEFC8-EF1D-4B52-B9A1-4B17ED128BBA}" name="Material Expenses" dataDxfId="533" dataCellStyle="Currency">
      <calculatedColumnFormula>SUM(Table153190[Cost])</calculatedColumnFormula>
    </tableColumn>
    <tableColumn id="5" xr3:uid="{86D5D4F0-CB59-41D7-AE55-7ADC16DBC5B2}" name="Signage Expenses" dataDxfId="532" dataCellStyle="Currency">
      <calculatedColumnFormula>SUM(Table158195[Cost])</calculatedColumnFormula>
    </tableColumn>
    <tableColumn id="6" xr3:uid="{1FD8078B-E124-4690-90F8-48C1AF47BFA1}" name="Insurance Expenses" dataDxfId="531" dataCellStyle="Currency">
      <calculatedColumnFormula>SUM(Table159196[Cost])</calculatedColumnFormula>
    </tableColumn>
    <tableColumn id="7" xr3:uid="{1BFF4166-587A-42D0-A7E5-8B7C66F81D44}" name="Registration Expenses" dataDxfId="530" dataCellStyle="Currency">
      <calculatedColumnFormula>SUM(Table160197[Cost])</calculatedColumnFormula>
    </tableColumn>
  </tableColumns>
  <tableStyleInfo name="Business Table" showFirstColumn="0" showLastColumn="0" showRowStripes="1" showColumnStripes="0"/>
</table>
</file>

<file path=xl/tables/table1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8" xr:uid="{CF238606-5B4A-43EB-82B7-9C1E9328F574}" name="Table148199" displayName="Table148199" ref="A7:K202" totalsRowShown="0" headerRowDxfId="529" dataDxfId="528">
  <autoFilter ref="A7:K202" xr:uid="{CF238606-5B4A-43EB-82B7-9C1E9328F574}"/>
  <tableColumns count="11">
    <tableColumn id="1" xr3:uid="{7C1D885A-9D25-4C84-86BA-7E88E9B0390D}" name="Date" dataDxfId="527"/>
    <tableColumn id="2" xr3:uid="{5668FA31-911E-45D6-A85C-BCEAE4E4A893}" name="Volunteer Name" dataDxfId="526"/>
    <tableColumn id="3" xr3:uid="{2DD1F76F-FEF6-48D3-B3AE-F12E209D8795}" name="Trail Worked" dataDxfId="525"/>
    <tableColumn id="4" xr3:uid="{EA466C8F-CDE2-4595-955A-822D7B1ACFAA}" name="Description of Work" dataDxfId="524"/>
    <tableColumn id="5" xr3:uid="{6920C555-F8E6-485D-B35A-A83D219C1059}" name="Hours Worked" dataDxfId="523"/>
    <tableColumn id="12" xr3:uid="{2ABBBFB2-33F8-4B89-9A2F-826E773C1530}" name="Rate" dataDxfId="522"/>
    <tableColumn id="7" xr3:uid="{9EE7B378-7399-45D4-9327-312CFAAE9C8F}" name="Total Compensation" dataDxfId="521">
      <calculatedColumnFormula>E8*F8</calculatedColumnFormula>
    </tableColumn>
    <tableColumn id="6" xr3:uid="{1AECB992-AE49-4A43-969A-36E1522CD120}" name="Equipment Used" dataDxfId="520"/>
    <tableColumn id="8" xr3:uid="{8968CA81-6756-4574-B1CF-6420243DC376}" name="Rate for Equipment Use (See right table)" dataDxfId="519"/>
    <tableColumn id="9" xr3:uid="{C6B1A3B0-9C9B-4AD5-8CB5-E929AE6F301F}" name="Hours Used" dataDxfId="518"/>
    <tableColumn id="10" xr3:uid="{3E8F476A-54C9-4C38-98F9-6C298D45E518}" name="Total Equipment Usage ($)" dataDxfId="517">
      <calculatedColumnFormula>I8*J8</calculatedColumnFormula>
    </tableColumn>
  </tableColumns>
  <tableStyleInfo name="Business Table" showFirstColumn="0" showLastColumn="0" showRowStripes="1" showColumnStripes="0"/>
</table>
</file>

<file path=xl/tables/table1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9" xr:uid="{580B5A7A-228B-4338-A46B-9BCE0B0F6FF7}" name="Table145150200" displayName="Table145150200" ref="M8:N25" totalsRowShown="0" headerRowDxfId="516" dataDxfId="515">
  <autoFilter ref="M8:N25" xr:uid="{580B5A7A-228B-4338-A46B-9BCE0B0F6FF7}"/>
  <tableColumns count="2">
    <tableColumn id="1" xr3:uid="{4AF6EA22-BB53-4C48-AFC5-A210479B8A3F}" name="Type" dataDxfId="514"/>
    <tableColumn id="2" xr3:uid="{944A8C24-DEF7-4846-B5A5-17E02F50927B}" name="Rate" dataDxfId="513"/>
  </tableColumns>
  <tableStyleInfo name="Business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E3993D09-EF85-439E-BD28-C9E01B7392B5}" name="Table162" displayName="Table162" ref="L8:O29" totalsRowShown="0" headerRowBorderDxfId="2125" tableBorderDxfId="2124">
  <tableColumns count="4">
    <tableColumn id="1" xr3:uid="{4DCD4D05-BD74-4B50-AAE2-26C9A18064DA}" name="Employee Name and Title" dataDxfId="2123"/>
    <tableColumn id="4" xr3:uid="{990761ED-874E-4027-AB1F-295C4ADF3E78}" name="Description of Work" dataDxfId="2122"/>
    <tableColumn id="2" xr3:uid="{7E38DDAE-BA5E-42E3-B732-0D48E06D8A46}" name="Hours Worked" dataDxfId="2121"/>
    <tableColumn id="3" xr3:uid="{22E603F3-1ECF-476A-A1F0-5F69E29F3205}" name="Normal Hourly Rate of Pay" dataDxfId="2120"/>
  </tableColumns>
  <tableStyleInfo name="Business Table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D5609EA-66BA-491A-BEF0-4DFC05AF79AB}" name="Table1537" displayName="Table1537" ref="AK7:AP202" totalsRowShown="0" headerRowDxfId="1988" dataDxfId="1987" tableBorderDxfId="1986">
  <autoFilter ref="AK7:AP202" xr:uid="{BD5609EA-66BA-491A-BEF0-4DFC05AF79AB}"/>
  <tableColumns count="6">
    <tableColumn id="1" xr3:uid="{39D45357-85B9-4FDE-A034-09AA49295E7D}" name="Date" dataDxfId="1985"/>
    <tableColumn id="2" xr3:uid="{72E40BAF-F78B-4CAB-A9EE-15F0A3B0559B}" name="Vendor" dataDxfId="1984"/>
    <tableColumn id="3" xr3:uid="{293BB65A-A2BC-4501-8253-33DC55BFE74B}" name="Description of Purchase" dataDxfId="1983"/>
    <tableColumn id="4" xr3:uid="{F7B3EA45-C5A3-4BBA-961D-B99841E2C5AE}" name="Cost" dataDxfId="1982"/>
    <tableColumn id="5" xr3:uid="{9CCFB3AA-0D59-49C3-90A1-11A1A168075E}" name="Proof of Purchase Number" dataDxfId="1981"/>
    <tableColumn id="6" xr3:uid="{68D969E2-5418-4969-BFC7-94A4D87D8F8A}" name="Proof of Payment Number" dataDxfId="1980"/>
  </tableColumns>
  <tableStyleInfo name="Business Table" showFirstColumn="0" showLastColumn="0" showRowStripes="1" showColumnStripes="0"/>
</table>
</file>

<file path=xl/tables/table2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0" xr:uid="{907ACE0D-DBF6-4D61-BFEF-A39DAB1DB65C}" name="Table146151201" displayName="Table146151201" ref="O8:P14" totalsRowShown="0" headerRowDxfId="512" dataDxfId="511">
  <autoFilter ref="O8:P14" xr:uid="{907ACE0D-DBF6-4D61-BFEF-A39DAB1DB65C}"/>
  <tableColumns count="2">
    <tableColumn id="1" xr3:uid="{481DE4F8-2439-4480-8A56-A614B6FFE6B3}" name="Type" dataDxfId="510"/>
    <tableColumn id="2" xr3:uid="{9B828256-0948-4DBD-80FC-02175682A2CB}" name="Rate" dataDxfId="509"/>
  </tableColumns>
  <tableStyleInfo name="Business Table" showFirstColumn="0" showLastColumn="0" showRowStripes="1" showColumnStripes="0"/>
</table>
</file>

<file path=xl/tables/table2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1" xr:uid="{CF41E5A2-279F-41B4-8F80-AB8B6A00B67C}" name="Table147152202" displayName="Table147152202" ref="O16:P22" totalsRowShown="0" headerRowDxfId="508" dataDxfId="507">
  <autoFilter ref="O16:P22" xr:uid="{CF41E5A2-279F-41B4-8F80-AB8B6A00B67C}"/>
  <tableColumns count="2">
    <tableColumn id="1" xr3:uid="{9DC42B16-8935-4D2B-A42C-0EFB84F3070D}" name="Type" dataDxfId="506"/>
    <tableColumn id="2" xr3:uid="{CCF76EB0-D1C8-4DB6-BAD5-FEF917B4A682}" name="Rate" dataDxfId="505" dataCellStyle="Currency"/>
  </tableColumns>
  <tableStyleInfo name="Business Table" showFirstColumn="0" showLastColumn="0" showRowStripes="1" showColumnStripes="0"/>
</table>
</file>

<file path=xl/tables/table2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2" xr:uid="{9337CE30-5FC1-4C8E-8008-AD0A8BBEFE13}" name="Table153203" displayName="Table153203" ref="AK7:AP202" totalsRowShown="0" headerRowDxfId="504" dataDxfId="503" tableBorderDxfId="502">
  <autoFilter ref="AK7:AP202" xr:uid="{9337CE30-5FC1-4C8E-8008-AD0A8BBEFE13}"/>
  <tableColumns count="6">
    <tableColumn id="1" xr3:uid="{53C0259F-079E-452D-A1E5-61715812AB1A}" name="Date" dataDxfId="501"/>
    <tableColumn id="2" xr3:uid="{174738FB-E3B2-4C40-B8C8-B6E94597C201}" name="Vendor" dataDxfId="500"/>
    <tableColumn id="3" xr3:uid="{037AB622-1CC0-40F0-ABE1-50F439C5BA4F}" name="Description of Purchase" dataDxfId="499"/>
    <tableColumn id="4" xr3:uid="{B501B789-5AA7-4CA3-915C-B7FD8050B8CB}" name="Cost" dataDxfId="498"/>
    <tableColumn id="5" xr3:uid="{A834E2C7-EB33-4924-95F4-9C68F9185298}" name="Proof of Purchase Number" dataDxfId="497"/>
    <tableColumn id="6" xr3:uid="{56017EE9-E4F6-41AD-8D6E-4F67EB90A940}" name="Proof of Payment Number" dataDxfId="496"/>
  </tableColumns>
  <tableStyleInfo name="Business Table" showFirstColumn="0" showLastColumn="0" showRowStripes="1" showColumnStripes="0"/>
</table>
</file>

<file path=xl/tables/table2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3" xr:uid="{1E17CC4C-0ADE-4C19-8636-A242AC31D06E}" name="Table154204" displayName="Table154204" ref="AD7:AI42" totalsRowShown="0" headerRowDxfId="495" dataDxfId="494">
  <autoFilter ref="AD7:AI42" xr:uid="{1E17CC4C-0ADE-4C19-8636-A242AC31D06E}"/>
  <tableColumns count="6">
    <tableColumn id="1" xr3:uid="{E0675114-4CDC-4D04-A404-6135293F209B}" name="Make" dataDxfId="493"/>
    <tableColumn id="2" xr3:uid="{FB6B274C-32D8-43D7-918C-B88E4EB1D895}" name="Model" dataDxfId="492"/>
    <tableColumn id="3" xr3:uid="{D0F8FA99-C730-40CC-9196-0892124BA5F8}" name="Class" dataDxfId="491"/>
    <tableColumn id="4" xr3:uid="{7D4FBEFC-9931-4B51-B0E8-B2A33F61734C}" name="VIN" dataDxfId="490"/>
    <tableColumn id="5" xr3:uid="{3FD1125A-EA75-4783-AEE0-FFEA540FAC2D}" name="Owned" dataDxfId="489"/>
    <tableColumn id="6" xr3:uid="{FA584688-923B-40C2-A9E2-5B36AF87235C}" name="Leased/Rented" dataDxfId="488"/>
  </tableColumns>
  <tableStyleInfo name="Business Table" showFirstColumn="0" showLastColumn="0" showRowStripes="1" showColumnStripes="0"/>
</table>
</file>

<file path=xl/tables/table2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4" xr:uid="{97D840AC-2FA7-45EB-9C93-9447F0776094}" name="Table155205" displayName="Table155205" ref="S7:T12" totalsRowShown="0" headerRowDxfId="487" dataDxfId="486" tableBorderDxfId="485">
  <autoFilter ref="S7:T12" xr:uid="{97D840AC-2FA7-45EB-9C93-9447F0776094}"/>
  <tableColumns count="2">
    <tableColumn id="1" xr3:uid="{1A35F14B-182C-49B0-84D8-2FA1D120A6E0}" name="Groomer Type" dataDxfId="484"/>
    <tableColumn id="2" xr3:uid="{D58A8EA5-DCD6-4AC9-B2AC-2129C9168B1A}" name="Rate" dataDxfId="483" dataCellStyle="Currency"/>
  </tableColumns>
  <tableStyleInfo name="Business Table" showFirstColumn="0" showLastColumn="0" showRowStripes="1" showColumnStripes="0"/>
</table>
</file>

<file path=xl/tables/table2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5" xr:uid="{01CB2342-C715-47F5-A895-C47CB301C785}" name="Table156206" displayName="Table156206" ref="V3:Z4" totalsRowShown="0" headerRowDxfId="482" dataDxfId="481" tableBorderDxfId="480">
  <autoFilter ref="V3:Z4" xr:uid="{01CB2342-C715-47F5-A895-C47CB301C785}"/>
  <tableColumns count="5">
    <tableColumn id="1" xr3:uid="{FC120EEC-8605-4AFF-B96E-F42E197E4140}" name="Class A Flat Rate" dataDxfId="479" dataCellStyle="Currency"/>
    <tableColumn id="2" xr3:uid="{77169E18-867B-4540-9C3B-04A6A7C47CFF}" name="Class B Flat Rate" dataDxfId="478" dataCellStyle="Currency"/>
    <tableColumn id="3" xr3:uid="{3CDE7B27-C3A6-4529-9FC0-8C9EB1B56FE6}" name="Class C Flate Rate" dataDxfId="477" dataCellStyle="Currency"/>
    <tableColumn id="4" xr3:uid="{19A7EC3D-F8A9-485F-B1EE-439A0862D67D}" name="Class D Flat Rate" dataDxfId="476" dataCellStyle="Currency"/>
    <tableColumn id="5" xr3:uid="{1E9B8FEE-6E8F-4442-AFC3-0F9152F2F52F}" name="Class E Flat Rate" dataDxfId="475" dataCellStyle="Currency"/>
  </tableColumns>
  <tableStyleInfo name="Business Table" showFirstColumn="0" showLastColumn="0" showRowStripes="1" showColumnStripes="0"/>
</table>
</file>

<file path=xl/tables/table2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6" xr:uid="{79D92C26-05E8-4BE6-B9AF-5547D6A0561D}" name="Table157207" displayName="Table157207" ref="V7:AB202" totalsRowShown="0" headerRowDxfId="474" dataDxfId="473" headerRowBorderDxfId="471" tableBorderDxfId="472">
  <autoFilter ref="V7:AB202" xr:uid="{79D92C26-05E8-4BE6-B9AF-5547D6A0561D}"/>
  <tableColumns count="7">
    <tableColumn id="1" xr3:uid="{4FB19FC1-7341-4544-8AFA-B6698A528939}" name="Date" dataDxfId="470"/>
    <tableColumn id="2" xr3:uid="{D7E94B9A-D56E-4931-9BC1-B46B052A5736}" name="Groomer Operator" dataDxfId="469"/>
    <tableColumn id="3" xr3:uid="{793D092F-2C30-46B9-9B1A-8E29B9CFA391}" name="Trail(s) groomed" dataDxfId="468"/>
    <tableColumn id="4" xr3:uid="{CDCAA682-71DC-4C25-8B42-427DC94CCDD3}" name="Groomer Used" dataDxfId="467"/>
    <tableColumn id="5" xr3:uid="{9E66AA74-4646-4F85-BA00-A3E33B3B278D}" name="Rate" dataDxfId="466"/>
    <tableColumn id="6" xr3:uid="{0A26697F-D3E0-40E8-BBA1-3CF7D38F04EF}" name="Hours Groomed" dataDxfId="465"/>
    <tableColumn id="7" xr3:uid="{41033C25-63BE-4C85-BBDA-F073C4D20807}" name="Total Usage ($)" dataDxfId="464">
      <calculatedColumnFormula>Z8*AA8</calculatedColumnFormula>
    </tableColumn>
  </tableColumns>
  <tableStyleInfo name="Business Table" showFirstColumn="0" showLastColumn="0" showRowStripes="1" showColumnStripes="0"/>
</table>
</file>

<file path=xl/tables/table2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7" xr:uid="{ECD3E097-EA43-46FD-81F5-CA93FAEB9DC7}" name="Table158208" displayName="Table158208" ref="AR7:AW202" totalsRowShown="0" headerRowDxfId="463" dataDxfId="462" headerRowBorderDxfId="460" tableBorderDxfId="461">
  <autoFilter ref="AR7:AW202" xr:uid="{ECD3E097-EA43-46FD-81F5-CA93FAEB9DC7}"/>
  <tableColumns count="6">
    <tableColumn id="1" xr3:uid="{C60AB0E2-09C7-46B1-8FF6-76DAF0E4E329}" name="Date" dataDxfId="459"/>
    <tableColumn id="2" xr3:uid="{756AC4B2-2B22-4526-AFB4-84222F976BC7}" name="Vendor" dataDxfId="458"/>
    <tableColumn id="3" xr3:uid="{1788A784-CDF5-43BD-A3D6-E0B5769D2B1C}" name="Description of Purchase" dataDxfId="457"/>
    <tableColumn id="4" xr3:uid="{7441AB3B-A918-4EFA-BFB5-47EF455AA3B8}" name="Cost" dataDxfId="456"/>
    <tableColumn id="5" xr3:uid="{DEF5FA46-F249-4CD9-82D0-90E3D547BE1B}" name="Proof of Purchase Number" dataDxfId="455"/>
    <tableColumn id="6" xr3:uid="{800F9457-27E4-4A96-ABC1-C6B37D46F085}" name="Proof of Payment Number" dataDxfId="454"/>
  </tableColumns>
  <tableStyleInfo name="Business Table" showFirstColumn="0" showLastColumn="0" showRowStripes="1" showColumnStripes="0"/>
</table>
</file>

<file path=xl/tables/table2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8" xr:uid="{0C4EEF40-E9FF-4793-B52F-A0AE22A00DA6}" name="Table159209" displayName="Table159209" ref="AY7:BD202" totalsRowShown="0" headerRowDxfId="453" dataDxfId="452" headerRowBorderDxfId="450" tableBorderDxfId="451">
  <autoFilter ref="AY7:BD202" xr:uid="{0C4EEF40-E9FF-4793-B52F-A0AE22A00DA6}"/>
  <tableColumns count="6">
    <tableColumn id="1" xr3:uid="{5B44CE97-6DE4-4530-8519-C289499C0F55}" name="Date" dataDxfId="449"/>
    <tableColumn id="2" xr3:uid="{63AC3579-D79C-4DD0-A411-4C5C2E7972CA}" name="Vendor" dataDxfId="448"/>
    <tableColumn id="3" xr3:uid="{71717DB4-4A46-4BB3-916C-750CB7FE0D6E}" name="Description of Contract" dataDxfId="447"/>
    <tableColumn id="4" xr3:uid="{BAC744B5-A5B7-4B34-A0F9-2E02A4447342}" name="Cost" dataDxfId="446"/>
    <tableColumn id="5" xr3:uid="{E031578F-D2EB-4BC5-BC33-641069471006}" name="Proof of Purchase Number" dataDxfId="445"/>
    <tableColumn id="6" xr3:uid="{FAA15E83-C8A9-4D9B-9BE0-F7ADA15D91FA}" name="Proof of Payment Number" dataDxfId="444"/>
  </tableColumns>
  <tableStyleInfo name="Business Table" showFirstColumn="0" showLastColumn="0" showRowStripes="1" showColumnStripes="0"/>
</table>
</file>

<file path=xl/tables/table2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9" xr:uid="{9730100E-885D-43DF-98EC-D9B93C3B20BD}" name="Table160210" displayName="Table160210" ref="BF7:BK202" totalsRowShown="0" headerRowDxfId="443" dataDxfId="442" headerRowBorderDxfId="440" tableBorderDxfId="441">
  <autoFilter ref="BF7:BK202" xr:uid="{9730100E-885D-43DF-98EC-D9B93C3B20BD}"/>
  <tableColumns count="6">
    <tableColumn id="1" xr3:uid="{5215BFA4-2D58-4ED6-8F3C-16E5F08DE5CE}" name="Date" dataDxfId="439"/>
    <tableColumn id="2" xr3:uid="{C3B13DA5-9DC3-49F7-BBAC-2245ECEC9669}" name="Vehicle Registered" dataDxfId="438"/>
    <tableColumn id="3" xr3:uid="{3BB11DF2-5E0F-4116-8C3F-9306B7C34B6C}" name="Vehicle VIN Registered" dataDxfId="437"/>
    <tableColumn id="4" xr3:uid="{DCBD4E80-1AE5-46F4-B294-D524EB0D5074}" name="Cost" dataDxfId="436"/>
    <tableColumn id="5" xr3:uid="{3B8BFABC-3D41-437F-9638-B9931ABF52A4}" name="Proof of Purchase Number" dataDxfId="435"/>
    <tableColumn id="6" xr3:uid="{A7CDD281-5425-4253-B764-0B59E1218D59}" name="Proof of Payment Number" dataDxfId="434"/>
  </tableColumns>
  <tableStyleInfo name="Business Table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1B0CA55-7B3B-4484-B258-937332A979FC}" name="Table1548" displayName="Table1548" ref="AD7:AI42" totalsRowShown="0" headerRowDxfId="1979" dataDxfId="1978">
  <autoFilter ref="AD7:AI42" xr:uid="{81B0CA55-7B3B-4484-B258-937332A979FC}"/>
  <tableColumns count="6">
    <tableColumn id="1" xr3:uid="{FD795601-0E48-4CDC-A109-6A35F213E948}" name="Make" dataDxfId="1977"/>
    <tableColumn id="2" xr3:uid="{7616E774-9FEB-4441-AB08-A45702AD246D}" name="Model" dataDxfId="1976"/>
    <tableColumn id="3" xr3:uid="{6A355FF4-1B34-408E-B585-3D0F9E037F45}" name="Class" dataDxfId="1975"/>
    <tableColumn id="4" xr3:uid="{952F7A2E-E55B-4CE2-86AD-793FD5292897}" name="VIN" dataDxfId="1974"/>
    <tableColumn id="5" xr3:uid="{BE1C915D-96A7-4398-8D53-ED8BC89743E2}" name="Owned" dataDxfId="1973"/>
    <tableColumn id="6" xr3:uid="{BC3A6932-8A06-4223-A533-0F87EEC43DA5}" name="Leased/Rented" dataDxfId="1972"/>
  </tableColumns>
  <tableStyleInfo name="Business Table" showFirstColumn="0" showLastColumn="0" showRowStripes="1" showColumnStripes="0"/>
</table>
</file>

<file path=xl/tables/table2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855933B2-8522-4977-BCD0-3302192DE615}" name="Table161211" displayName="Table161211" ref="J3:P4" totalsRowShown="0" headerRowDxfId="433" dataDxfId="432" tableBorderDxfId="431" dataCellStyle="Currency">
  <autoFilter ref="J3:P4" xr:uid="{855933B2-8522-4977-BCD0-3302192DE615}"/>
  <tableColumns count="7">
    <tableColumn id="1" xr3:uid="{1567CFB1-B36D-493D-8C08-F6CE75740422}" name="Trail Maintenance Volunteer Labor " dataDxfId="430" dataCellStyle="Currency">
      <calculatedColumnFormula>SUM(G8:G5577)</calculatedColumnFormula>
    </tableColumn>
    <tableColumn id="2" xr3:uid="{69340F91-8285-4DC7-B335-C8CFCA350323}" name="Equipment Usage Expenses" dataDxfId="429" dataCellStyle="Currency">
      <calculatedColumnFormula>SUM(Table148199[Total Equipment Usage ($)])</calculatedColumnFormula>
    </tableColumn>
    <tableColumn id="3" xr3:uid="{D08CEE38-4F39-428D-A9E1-397F9486A839}" name="Groomer Usage Expenses" dataDxfId="428" dataCellStyle="Currency">
      <calculatedColumnFormula>SUM(AB8:AB5577)</calculatedColumnFormula>
    </tableColumn>
    <tableColumn id="4" xr3:uid="{3DF7AB9D-34E6-4219-BCD3-3215C983F49F}" name="Material Expenses" dataDxfId="427" dataCellStyle="Currency">
      <calculatedColumnFormula>SUM(Table153203[Cost])</calculatedColumnFormula>
    </tableColumn>
    <tableColumn id="5" xr3:uid="{A6CE05C8-CFE4-4474-B3E5-622E448203F7}" name="Signage Expenses" dataDxfId="426" dataCellStyle="Currency">
      <calculatedColumnFormula>SUM(Table158208[Cost])</calculatedColumnFormula>
    </tableColumn>
    <tableColumn id="6" xr3:uid="{B20DF5C8-E1A5-40D1-BEF7-0A40D62D3E89}" name="Insurance Expenses" dataDxfId="425" dataCellStyle="Currency">
      <calculatedColumnFormula>SUM(Table159209[Cost])</calculatedColumnFormula>
    </tableColumn>
    <tableColumn id="7" xr3:uid="{BB8BA848-2970-4A7A-878C-672994DEBB62}" name="Registration Expenses" dataDxfId="424" dataCellStyle="Currency">
      <calculatedColumnFormula>SUM(Table160210[Cost])</calculatedColumnFormula>
    </tableColumn>
  </tableColumns>
  <tableStyleInfo name="Business Table" showFirstColumn="0" showLastColumn="0" showRowStripes="1" showColumnStripes="0"/>
</table>
</file>

<file path=xl/tables/table2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6E116FEC-AF0A-44A5-8E48-18629599AE19}" name="Table148212" displayName="Table148212" ref="A7:K202" totalsRowShown="0" headerRowDxfId="423" dataDxfId="422">
  <autoFilter ref="A7:K202" xr:uid="{6E116FEC-AF0A-44A5-8E48-18629599AE19}"/>
  <tableColumns count="11">
    <tableColumn id="1" xr3:uid="{7BE3EB4B-82CE-447B-82BB-63251E3C656E}" name="Date" dataDxfId="421"/>
    <tableColumn id="2" xr3:uid="{B720AA7C-468C-44BD-B69F-608CDFF79500}" name="Volunteer Name" dataDxfId="420"/>
    <tableColumn id="3" xr3:uid="{F3DB1C9D-13C5-47ED-ACE1-8DEBBBB389B5}" name="Trail Worked" dataDxfId="419"/>
    <tableColumn id="4" xr3:uid="{AAD93044-775A-40F8-8A9A-E4E3B3DEFE73}" name="Description of Work" dataDxfId="418"/>
    <tableColumn id="5" xr3:uid="{94E05066-B57E-4E18-9401-2AB5DE7B12E5}" name="Hours Worked" dataDxfId="417"/>
    <tableColumn id="12" xr3:uid="{A24282F3-F827-4C23-9EC4-16851DDBCB50}" name="Rate" dataDxfId="416"/>
    <tableColumn id="7" xr3:uid="{E65E78A0-0943-49AC-BDB6-AF43AB5A591A}" name="Total Compensation" dataDxfId="415">
      <calculatedColumnFormula>E8*F8</calculatedColumnFormula>
    </tableColumn>
    <tableColumn id="6" xr3:uid="{64EB7B61-A335-4C59-84B1-9EA4681BC0D2}" name="Equipment Used" dataDxfId="414"/>
    <tableColumn id="8" xr3:uid="{5A106D50-480F-4641-BBCF-77AE5F31D96F}" name="Rate for Equipment Use (See right table)" dataDxfId="413"/>
    <tableColumn id="9" xr3:uid="{683B8C81-5A3B-472D-9BA1-EC504D455B19}" name="Hours Used" dataDxfId="412"/>
    <tableColumn id="10" xr3:uid="{5891986A-95E7-4200-94D1-A54B8479E554}" name="Total Equipment Usage ($)" dataDxfId="411">
      <calculatedColumnFormula>I8*J8</calculatedColumnFormula>
    </tableColumn>
  </tableColumns>
  <tableStyleInfo name="Business Table" showFirstColumn="0" showLastColumn="0" showRowStripes="1" showColumnStripes="0"/>
</table>
</file>

<file path=xl/tables/table2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4252D4FD-94A5-454D-9466-9721A6A005DF}" name="Table145150213" displayName="Table145150213" ref="M8:N25" totalsRowShown="0" headerRowDxfId="410" dataDxfId="409">
  <autoFilter ref="M8:N25" xr:uid="{4252D4FD-94A5-454D-9466-9721A6A005DF}"/>
  <tableColumns count="2">
    <tableColumn id="1" xr3:uid="{60D0C215-EDBC-44E6-A62F-66ED55F63588}" name="Type" dataDxfId="408"/>
    <tableColumn id="2" xr3:uid="{265E9D47-C898-4C9F-8E54-A11EFDAF4092}" name="Rate" dataDxfId="407"/>
  </tableColumns>
  <tableStyleInfo name="Business Table" showFirstColumn="0" showLastColumn="0" showRowStripes="1" showColumnStripes="0"/>
</table>
</file>

<file path=xl/tables/table2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820F040C-05B7-486B-A86F-ABE46D2D4924}" name="Table146151214" displayName="Table146151214" ref="O8:P14" totalsRowShown="0" headerRowDxfId="406" dataDxfId="405">
  <autoFilter ref="O8:P14" xr:uid="{820F040C-05B7-486B-A86F-ABE46D2D4924}"/>
  <tableColumns count="2">
    <tableColumn id="1" xr3:uid="{B11B7528-2A82-46F1-8A8E-7E6E39BD0769}" name="Type" dataDxfId="404"/>
    <tableColumn id="2" xr3:uid="{E878CC81-7BE6-4428-8CFC-8EE5C0A1378F}" name="Rate" dataDxfId="403"/>
  </tableColumns>
  <tableStyleInfo name="Business Table" showFirstColumn="0" showLastColumn="0" showRowStripes="1" showColumnStripes="0"/>
</table>
</file>

<file path=xl/tables/table2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C8B046D3-195E-4F36-9919-B37D3128BB3D}" name="Table147152215" displayName="Table147152215" ref="O16:P22" totalsRowShown="0" headerRowDxfId="402" dataDxfId="401">
  <autoFilter ref="O16:P22" xr:uid="{C8B046D3-195E-4F36-9919-B37D3128BB3D}"/>
  <tableColumns count="2">
    <tableColumn id="1" xr3:uid="{CC033CA5-7158-48B3-902C-5FA47EF994CD}" name="Type" dataDxfId="400"/>
    <tableColumn id="2" xr3:uid="{C0908D5F-4FD5-484D-ACDF-DE704865A077}" name="Rate" dataDxfId="399" dataCellStyle="Currency"/>
  </tableColumns>
  <tableStyleInfo name="Business Table" showFirstColumn="0" showLastColumn="0" showRowStripes="1" showColumnStripes="0"/>
</table>
</file>

<file path=xl/tables/table2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C774AD9C-25CA-4476-9B37-4D88A1F45F5E}" name="Table153216" displayName="Table153216" ref="AK7:AP202" totalsRowShown="0" headerRowDxfId="398" dataDxfId="397" tableBorderDxfId="396">
  <autoFilter ref="AK7:AP202" xr:uid="{C774AD9C-25CA-4476-9B37-4D88A1F45F5E}"/>
  <tableColumns count="6">
    <tableColumn id="1" xr3:uid="{867524D8-1F16-4AA4-9F50-938B1D7E0A46}" name="Date" dataDxfId="395"/>
    <tableColumn id="2" xr3:uid="{715FFDD5-5127-4AE2-A22E-2DD23C01F5FD}" name="Vendor" dataDxfId="394"/>
    <tableColumn id="3" xr3:uid="{8B760058-D56C-47B1-B961-A0AABDE97CA6}" name="Description of Purchase" dataDxfId="393"/>
    <tableColumn id="4" xr3:uid="{DB2BAE04-290C-47E1-8185-6177CDB6873F}" name="Cost" dataDxfId="392"/>
    <tableColumn id="5" xr3:uid="{1ECE7D08-1BB7-40EC-B8DB-22FB02381004}" name="Proof of Purchase Number" dataDxfId="391"/>
    <tableColumn id="6" xr3:uid="{8F3B3F05-E6C2-4E62-B1C9-537DAC5B3325}" name="Proof of Payment Number" dataDxfId="390"/>
  </tableColumns>
  <tableStyleInfo name="Business Table" showFirstColumn="0" showLastColumn="0" showRowStripes="1" showColumnStripes="0"/>
</table>
</file>

<file path=xl/tables/table2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6" xr:uid="{A1D5F04B-6147-4213-A4C4-764F99A2BF88}" name="Table154217" displayName="Table154217" ref="AD7:AI42" totalsRowShown="0" headerRowDxfId="389" dataDxfId="388">
  <autoFilter ref="AD7:AI42" xr:uid="{A1D5F04B-6147-4213-A4C4-764F99A2BF88}"/>
  <tableColumns count="6">
    <tableColumn id="1" xr3:uid="{06825BAD-1019-44F5-9705-464E6E7E127A}" name="Make" dataDxfId="387"/>
    <tableColumn id="2" xr3:uid="{733DAEF8-0FDC-44EB-B2D0-1FB1FCD11853}" name="Model" dataDxfId="386"/>
    <tableColumn id="3" xr3:uid="{24E8751F-3CE4-40FE-A33E-B47BA66E222D}" name="Class" dataDxfId="385"/>
    <tableColumn id="4" xr3:uid="{D6786170-60C1-4307-8BFA-14DAAEF6476A}" name="VIN" dataDxfId="384"/>
    <tableColumn id="5" xr3:uid="{DC521014-0A56-4EEB-A712-C05CF82AC525}" name="Owned" dataDxfId="383"/>
    <tableColumn id="6" xr3:uid="{9061E787-E10C-4056-A002-D194F0D9A08E}" name="Leased/Rented" dataDxfId="382"/>
  </tableColumns>
  <tableStyleInfo name="Business Table" showFirstColumn="0" showLastColumn="0" showRowStripes="1" showColumnStripes="0"/>
</table>
</file>

<file path=xl/tables/table2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7" xr:uid="{C318A56F-C576-47E7-A72C-5A92D633C012}" name="Table155218" displayName="Table155218" ref="S7:T12" totalsRowShown="0" headerRowDxfId="381" dataDxfId="380" tableBorderDxfId="379">
  <autoFilter ref="S7:T12" xr:uid="{C318A56F-C576-47E7-A72C-5A92D633C012}"/>
  <tableColumns count="2">
    <tableColumn id="1" xr3:uid="{370A5604-DFBF-4526-A97B-05D66C996DD2}" name="Groomer Type" dataDxfId="378"/>
    <tableColumn id="2" xr3:uid="{68B8C9B3-056A-4AA3-BFCA-AA69391A1962}" name="Rate" dataDxfId="377" dataCellStyle="Currency"/>
  </tableColumns>
  <tableStyleInfo name="Business Table" showFirstColumn="0" showLastColumn="0" showRowStripes="1" showColumnStripes="0"/>
</table>
</file>

<file path=xl/tables/table2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8" xr:uid="{E9777B65-25CA-455C-A71C-F4970D4DD1BF}" name="Table156219" displayName="Table156219" ref="V3:Z4" totalsRowShown="0" headerRowDxfId="376" dataDxfId="375" tableBorderDxfId="374">
  <autoFilter ref="V3:Z4" xr:uid="{E9777B65-25CA-455C-A71C-F4970D4DD1BF}"/>
  <tableColumns count="5">
    <tableColumn id="1" xr3:uid="{0C165AEF-E8BC-4FB8-B769-90D53D2DDDB4}" name="Class A Flat Rate" dataDxfId="373" dataCellStyle="Currency"/>
    <tableColumn id="2" xr3:uid="{85DE5949-41A0-4CC5-BF06-ADC361810ED9}" name="Class B Flat Rate" dataDxfId="372" dataCellStyle="Currency"/>
    <tableColumn id="3" xr3:uid="{F2BE4142-F1A7-49C9-A11C-3FA8B1DDD2C1}" name="Class C Flate Rate" dataDxfId="371" dataCellStyle="Currency"/>
    <tableColumn id="4" xr3:uid="{7EFF1859-E06A-4C1D-B122-0172A897EA64}" name="Class D Flat Rate" dataDxfId="370" dataCellStyle="Currency"/>
    <tableColumn id="5" xr3:uid="{03814B75-8E67-459A-A90E-B1A2D30BF556}" name="Class E Flat Rate" dataDxfId="369" dataCellStyle="Currency"/>
  </tableColumns>
  <tableStyleInfo name="Business Table" showFirstColumn="0" showLastColumn="0" showRowStripes="1" showColumnStripes="0"/>
</table>
</file>

<file path=xl/tables/table2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9" xr:uid="{6ABFDF41-54C9-4F84-B604-F087616D15AB}" name="Table157220" displayName="Table157220" ref="V7:AB202" totalsRowShown="0" headerRowDxfId="368" dataDxfId="367" headerRowBorderDxfId="365" tableBorderDxfId="366">
  <autoFilter ref="V7:AB202" xr:uid="{6ABFDF41-54C9-4F84-B604-F087616D15AB}"/>
  <tableColumns count="7">
    <tableColumn id="1" xr3:uid="{7F053137-F00E-43AF-AB6A-B645304CDC24}" name="Date" dataDxfId="364"/>
    <tableColumn id="2" xr3:uid="{D89FCF12-C885-4060-A710-8BC26507ED1D}" name="Groomer Operator" dataDxfId="363"/>
    <tableColumn id="3" xr3:uid="{0D3304EA-AC80-46F4-B41E-8D3C2339DE0C}" name="Trail(s) groomed" dataDxfId="362"/>
    <tableColumn id="4" xr3:uid="{BDF26C36-AC44-468B-B17A-853B3FCF1771}" name="Groomer Used" dataDxfId="361"/>
    <tableColumn id="5" xr3:uid="{F553F954-6FBB-444A-93AB-809179311143}" name="Rate" dataDxfId="360"/>
    <tableColumn id="6" xr3:uid="{3E6D6176-F0D4-4639-859B-3FEAD55C6A28}" name="Hours Groomed" dataDxfId="359"/>
    <tableColumn id="7" xr3:uid="{52D2853C-1585-487E-9EB4-5C64C7010FC6}" name="Total Usage ($)" dataDxfId="358">
      <calculatedColumnFormula>Z8*AA8</calculatedColumnFormula>
    </tableColumn>
  </tableColumns>
  <tableStyleInfo name="Business Table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898EFE8-1770-4A10-92D7-8D1BA85318E5}" name="Table1559" displayName="Table1559" ref="S7:T12" totalsRowShown="0" headerRowDxfId="1971" dataDxfId="1970" tableBorderDxfId="1969">
  <autoFilter ref="S7:T12" xr:uid="{A898EFE8-1770-4A10-92D7-8D1BA85318E5}"/>
  <tableColumns count="2">
    <tableColumn id="1" xr3:uid="{67496A22-FC5C-4545-8DF2-2F36F292072F}" name="Groomer Type" dataDxfId="1968"/>
    <tableColumn id="2" xr3:uid="{838D8FEF-4636-40FA-A9E3-C605BB81AAD2}" name="Rate" dataDxfId="1967" dataCellStyle="Currency"/>
  </tableColumns>
  <tableStyleInfo name="Business Table" showFirstColumn="0" showLastColumn="0" showRowStripes="1" showColumnStripes="0"/>
</table>
</file>

<file path=xl/tables/table2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0" xr:uid="{045D6C30-9CE2-4708-B440-52A15AB303D5}" name="Table158221" displayName="Table158221" ref="AR7:AW202" totalsRowShown="0" headerRowDxfId="357" dataDxfId="356" headerRowBorderDxfId="354" tableBorderDxfId="355">
  <autoFilter ref="AR7:AW202" xr:uid="{045D6C30-9CE2-4708-B440-52A15AB303D5}"/>
  <tableColumns count="6">
    <tableColumn id="1" xr3:uid="{22225992-1BAB-4509-8A10-8BA9D2C33BD2}" name="Date" dataDxfId="353"/>
    <tableColumn id="2" xr3:uid="{DC6ABAE2-1B8D-4896-9479-721DD24F7A13}" name="Vendor" dataDxfId="352"/>
    <tableColumn id="3" xr3:uid="{86031832-7DBF-43B5-ADA1-DFFD4D22BF9A}" name="Description of Purchase" dataDxfId="351"/>
    <tableColumn id="4" xr3:uid="{2C3CC36B-4A29-446D-976E-0DD5E9DFB8DB}" name="Cost" dataDxfId="350"/>
    <tableColumn id="5" xr3:uid="{1D7BEEB7-6113-4D44-BBC1-ED71831ECB40}" name="Proof of Purchase Number" dataDxfId="349"/>
    <tableColumn id="6" xr3:uid="{FC40E51F-475D-42A2-B8B1-B9523D4458CA}" name="Proof of Payment Number" dataDxfId="348"/>
  </tableColumns>
  <tableStyleInfo name="Business Table" showFirstColumn="0" showLastColumn="0" showRowStripes="1" showColumnStripes="0"/>
</table>
</file>

<file path=xl/tables/table2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1" xr:uid="{3F224BA0-2F60-4B84-B341-EC9C9C122BFF}" name="Table159222" displayName="Table159222" ref="AY7:BD202" totalsRowShown="0" headerRowDxfId="347" dataDxfId="346" headerRowBorderDxfId="344" tableBorderDxfId="345">
  <autoFilter ref="AY7:BD202" xr:uid="{3F224BA0-2F60-4B84-B341-EC9C9C122BFF}"/>
  <tableColumns count="6">
    <tableColumn id="1" xr3:uid="{468D1390-5DBB-45FC-9214-B7881F5C31A8}" name="Date" dataDxfId="343"/>
    <tableColumn id="2" xr3:uid="{0C63D270-0810-4192-A9A0-C6372F26225D}" name="Vendor" dataDxfId="342"/>
    <tableColumn id="3" xr3:uid="{B57B8FF5-B81B-4F45-96CA-A2641393BC85}" name="Description of Contract" dataDxfId="341"/>
    <tableColumn id="4" xr3:uid="{2390391A-F92C-42D3-8AED-328AE2C4A803}" name="Cost" dataDxfId="340"/>
    <tableColumn id="5" xr3:uid="{168C8261-9AA5-4FB0-9964-B867BF75DC8F}" name="Proof of Purchase Number" dataDxfId="339"/>
    <tableColumn id="6" xr3:uid="{907FE6B3-2323-4980-A978-168EDED536FB}" name="Proof of Payment Number" dataDxfId="338"/>
  </tableColumns>
  <tableStyleInfo name="Business Table" showFirstColumn="0" showLastColumn="0" showRowStripes="1" showColumnStripes="0"/>
</table>
</file>

<file path=xl/tables/table2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2" xr:uid="{01ED013F-FDC9-400A-9983-C0B20A18700D}" name="Table160223" displayName="Table160223" ref="BF7:BK202" totalsRowShown="0" headerRowDxfId="337" dataDxfId="336" headerRowBorderDxfId="334" tableBorderDxfId="335">
  <autoFilter ref="BF7:BK202" xr:uid="{01ED013F-FDC9-400A-9983-C0B20A18700D}"/>
  <tableColumns count="6">
    <tableColumn id="1" xr3:uid="{C23E850A-E1B5-4099-8F07-78AAAF070452}" name="Date" dataDxfId="333"/>
    <tableColumn id="2" xr3:uid="{652B7870-5C56-437E-8250-A490EC8D3023}" name="Vehicle Registered" dataDxfId="332"/>
    <tableColumn id="3" xr3:uid="{F652A4EE-6CE0-41B6-A6D4-8A5D28FEDBB0}" name="Vehicle VIN Registered" dataDxfId="331"/>
    <tableColumn id="4" xr3:uid="{26310FE1-7558-4DDB-8532-270609A2BBEA}" name="Cost" dataDxfId="330"/>
    <tableColumn id="5" xr3:uid="{95606830-D426-4DC5-8EFC-844041104520}" name="Proof of Purchase Number" dataDxfId="329"/>
    <tableColumn id="6" xr3:uid="{66E09B10-9B80-41B5-A500-89A5263B37E8}" name="Proof of Payment Number" dataDxfId="328"/>
  </tableColumns>
  <tableStyleInfo name="Business Table" showFirstColumn="0" showLastColumn="0" showRowStripes="1" showColumnStripes="0"/>
</table>
</file>

<file path=xl/tables/table2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3" xr:uid="{E71CB147-E926-4035-AE1B-BB7472D39502}" name="Table161224" displayName="Table161224" ref="J3:P4" totalsRowShown="0" headerRowDxfId="327" dataDxfId="326" tableBorderDxfId="325" dataCellStyle="Currency">
  <autoFilter ref="J3:P4" xr:uid="{E71CB147-E926-4035-AE1B-BB7472D39502}"/>
  <tableColumns count="7">
    <tableColumn id="1" xr3:uid="{394F8CD6-397B-4C95-99BC-A7FC42DD90A8}" name="Trail Maintenance Volunteer Labor " dataDxfId="324" dataCellStyle="Currency">
      <calculatedColumnFormula>SUM(G8:G5577)</calculatedColumnFormula>
    </tableColumn>
    <tableColumn id="2" xr3:uid="{C4EBDDCB-7D55-4430-97C2-6B0FBBC581B8}" name="Equipment Usage Expenses" dataDxfId="323" dataCellStyle="Currency">
      <calculatedColumnFormula>SUM(Table148212[Total Equipment Usage ($)])</calculatedColumnFormula>
    </tableColumn>
    <tableColumn id="3" xr3:uid="{F510E275-6BFB-40CE-9D26-2210E320AA8F}" name="Groomer Usage Expenses" dataDxfId="322" dataCellStyle="Currency">
      <calculatedColumnFormula>SUM(AB8:AB5577)</calculatedColumnFormula>
    </tableColumn>
    <tableColumn id="4" xr3:uid="{5F690EE4-B719-4F01-B50E-A8C3AEDAA53C}" name="Material Expenses" dataDxfId="321" dataCellStyle="Currency">
      <calculatedColumnFormula>SUM(Table153216[Cost])</calculatedColumnFormula>
    </tableColumn>
    <tableColumn id="5" xr3:uid="{4EAD12B9-58F0-409D-9301-2550BCA039D7}" name="Signage Expenses" dataDxfId="320" dataCellStyle="Currency">
      <calculatedColumnFormula>SUM(Table158221[Cost])</calculatedColumnFormula>
    </tableColumn>
    <tableColumn id="6" xr3:uid="{0F1A53BD-F87F-407F-8EAA-4C33586C7C2E}" name="Insurance Expenses" dataDxfId="319" dataCellStyle="Currency">
      <calculatedColumnFormula>SUM(Table159222[Cost])</calculatedColumnFormula>
    </tableColumn>
    <tableColumn id="7" xr3:uid="{9A77C3AC-52F7-42C7-9426-4E770AAB3D45}" name="Registration Expenses" dataDxfId="318" dataCellStyle="Currency">
      <calculatedColumnFormula>SUM(Table160223[Cost])</calculatedColumnFormula>
    </tableColumn>
  </tableColumns>
  <tableStyleInfo name="Business Table" showFirstColumn="0" showLastColumn="0" showRowStripes="1" showColumnStripes="0"/>
</table>
</file>

<file path=xl/tables/table2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4" xr:uid="{159C1853-DD8C-4549-8878-A03D335ED0C8}" name="Table148225" displayName="Table148225" ref="A7:K202" totalsRowShown="0" headerRowDxfId="317" dataDxfId="316">
  <autoFilter ref="A7:K202" xr:uid="{159C1853-DD8C-4549-8878-A03D335ED0C8}"/>
  <tableColumns count="11">
    <tableColumn id="1" xr3:uid="{9286D234-9671-4950-9ABB-A0C3B3D415B1}" name="Date" dataDxfId="315"/>
    <tableColumn id="2" xr3:uid="{0A66B23D-8237-4B37-B682-D07BEBD9F8DA}" name="Volunteer Name" dataDxfId="314"/>
    <tableColumn id="3" xr3:uid="{F7CC43D5-EF88-4E64-91A2-A8A325192120}" name="Trail Worked" dataDxfId="313"/>
    <tableColumn id="4" xr3:uid="{D235C357-1768-4F6B-B8F0-AB685D57B35E}" name="Description of Work" dataDxfId="312"/>
    <tableColumn id="5" xr3:uid="{FF535AB2-EA08-4AB2-BBF9-45C40ED10695}" name="Hours Worked" dataDxfId="311"/>
    <tableColumn id="12" xr3:uid="{A86E20DD-1926-451F-B598-8F3B570036E0}" name="Rate" dataDxfId="310"/>
    <tableColumn id="7" xr3:uid="{87B44DB3-4E2F-4723-A410-53C684658D24}" name="Total Compensation" dataDxfId="309">
      <calculatedColumnFormula>E8*F8</calculatedColumnFormula>
    </tableColumn>
    <tableColumn id="6" xr3:uid="{6CBE4D23-35CA-43CC-A6BE-92464466F5E9}" name="Equipment Used" dataDxfId="308"/>
    <tableColumn id="8" xr3:uid="{297E559F-34D1-4FEE-A84D-71E6DD7A55CF}" name="Rate for Equipment Use (See right table)" dataDxfId="307"/>
    <tableColumn id="9" xr3:uid="{8DE0926F-2F8C-4285-A180-E4768482C39F}" name="Hours Used" dataDxfId="306"/>
    <tableColumn id="10" xr3:uid="{28D035C7-C872-49B7-9E07-8F906AB0C800}" name="Total Equipment Usage ($)" dataDxfId="305">
      <calculatedColumnFormula>I8*J8</calculatedColumnFormula>
    </tableColumn>
  </tableColumns>
  <tableStyleInfo name="Business Table" showFirstColumn="0" showLastColumn="0" showRowStripes="1" showColumnStripes="0"/>
</table>
</file>

<file path=xl/tables/table2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5" xr:uid="{68C33201-A6BE-4630-9BEC-E7442E5FE332}" name="Table145150226" displayName="Table145150226" ref="M8:N25" totalsRowShown="0" headerRowDxfId="304" dataDxfId="303">
  <autoFilter ref="M8:N25" xr:uid="{68C33201-A6BE-4630-9BEC-E7442E5FE332}"/>
  <tableColumns count="2">
    <tableColumn id="1" xr3:uid="{0E8B1D75-F5FE-4529-9B36-932575050AAC}" name="Type" dataDxfId="302"/>
    <tableColumn id="2" xr3:uid="{7CB1097D-4F05-4E3F-A431-1132BF0BC4D2}" name="Rate" dataDxfId="301"/>
  </tableColumns>
  <tableStyleInfo name="Business Table" showFirstColumn="0" showLastColumn="0" showRowStripes="1" showColumnStripes="0"/>
</table>
</file>

<file path=xl/tables/table2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6" xr:uid="{FF5D00DB-2B7D-4729-8110-6D8B9AC2CEF0}" name="Table146151227" displayName="Table146151227" ref="O8:P14" totalsRowShown="0" headerRowDxfId="300" dataDxfId="299">
  <autoFilter ref="O8:P14" xr:uid="{FF5D00DB-2B7D-4729-8110-6D8B9AC2CEF0}"/>
  <tableColumns count="2">
    <tableColumn id="1" xr3:uid="{CD993590-1467-4E8D-BAE9-159230B7DC82}" name="Type" dataDxfId="298"/>
    <tableColumn id="2" xr3:uid="{12BEBDE7-9A0D-4C33-9532-FEF34BB9CF48}" name="Rate" dataDxfId="297"/>
  </tableColumns>
  <tableStyleInfo name="Business Table" showFirstColumn="0" showLastColumn="0" showRowStripes="1" showColumnStripes="0"/>
</table>
</file>

<file path=xl/tables/table2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7" xr:uid="{13538C2E-8640-4028-9480-6E0FF800B428}" name="Table147152228" displayName="Table147152228" ref="O16:P22" totalsRowShown="0" headerRowDxfId="296" dataDxfId="295">
  <autoFilter ref="O16:P22" xr:uid="{13538C2E-8640-4028-9480-6E0FF800B428}"/>
  <tableColumns count="2">
    <tableColumn id="1" xr3:uid="{9FA9310A-4683-4872-8489-19FDCA9002CE}" name="Type" dataDxfId="294"/>
    <tableColumn id="2" xr3:uid="{5C6202BA-5DD4-490D-B34E-D6230CAA672D}" name="Rate" dataDxfId="293" dataCellStyle="Currency"/>
  </tableColumns>
  <tableStyleInfo name="Business Table" showFirstColumn="0" showLastColumn="0" showRowStripes="1" showColumnStripes="0"/>
</table>
</file>

<file path=xl/tables/table2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8" xr:uid="{5877E320-4B81-4D4C-80EE-DF378FB7D117}" name="Table153229" displayName="Table153229" ref="AK7:AP202" totalsRowShown="0" headerRowDxfId="292" dataDxfId="291" tableBorderDxfId="290">
  <autoFilter ref="AK7:AP202" xr:uid="{5877E320-4B81-4D4C-80EE-DF378FB7D117}"/>
  <tableColumns count="6">
    <tableColumn id="1" xr3:uid="{66C8F6C0-E2E2-4AF0-B178-4EBE3C142B9C}" name="Date" dataDxfId="289"/>
    <tableColumn id="2" xr3:uid="{40027082-7F60-415A-836C-CD52D425B646}" name="Vendor" dataDxfId="288"/>
    <tableColumn id="3" xr3:uid="{8448D915-6C05-45AE-B6EC-2C3DA66C4889}" name="Description of Purchase" dataDxfId="287"/>
    <tableColumn id="4" xr3:uid="{26DE299E-3D6D-41F3-9CE7-C1BD1D7C7418}" name="Cost" dataDxfId="286"/>
    <tableColumn id="5" xr3:uid="{5EEA56A2-234E-467F-9873-91A2257A305B}" name="Proof of Purchase Number" dataDxfId="285"/>
    <tableColumn id="6" xr3:uid="{E6D7DDF4-9A7E-4B76-9E66-45E361D95E71}" name="Proof of Payment Number" dataDxfId="284"/>
  </tableColumns>
  <tableStyleInfo name="Business Table" showFirstColumn="0" showLastColumn="0" showRowStripes="1" showColumnStripes="0"/>
</table>
</file>

<file path=xl/tables/table2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9" xr:uid="{4C946EDB-2335-4D05-85D8-A57225D1E660}" name="Table154230" displayName="Table154230" ref="AD7:AI42" totalsRowShown="0" headerRowDxfId="283" dataDxfId="282">
  <autoFilter ref="AD7:AI42" xr:uid="{4C946EDB-2335-4D05-85D8-A57225D1E660}"/>
  <tableColumns count="6">
    <tableColumn id="1" xr3:uid="{D2F8F604-F9B4-43FB-A3FE-A83DE45B3D40}" name="Make" dataDxfId="281"/>
    <tableColumn id="2" xr3:uid="{5ACEDF0F-B641-472B-B971-2453BFD365BB}" name="Model" dataDxfId="280"/>
    <tableColumn id="3" xr3:uid="{5B118E81-F47E-4477-A4E4-EEFE572872A7}" name="Class" dataDxfId="279"/>
    <tableColumn id="4" xr3:uid="{EC1F05A8-8A38-4BD1-A2C8-E022537B5373}" name="VIN" dataDxfId="278"/>
    <tableColumn id="5" xr3:uid="{36506DF7-E495-4550-8554-5B1DA6610173}" name="Owned" dataDxfId="277"/>
    <tableColumn id="6" xr3:uid="{B47FAD83-742F-4036-A5A7-0E624F2EF5E0}" name="Leased/Rented" dataDxfId="276"/>
  </tableColumns>
  <tableStyleInfo name="Business Table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E073A8-CCD2-4AD0-8086-D37515D5FC42}" name="Table15610" displayName="Table15610" ref="V3:Z4" totalsRowShown="0" headerRowDxfId="1966" dataDxfId="1965" tableBorderDxfId="1964">
  <autoFilter ref="V3:Z4" xr:uid="{8DE073A8-CCD2-4AD0-8086-D37515D5FC42}"/>
  <tableColumns count="5">
    <tableColumn id="1" xr3:uid="{CA093B69-5211-406E-A772-28E663AFDAC6}" name="Class A Flat Rate" dataDxfId="1963" dataCellStyle="Currency"/>
    <tableColumn id="2" xr3:uid="{3CA646DC-A34F-4A7F-85F9-7D3CCBAE299C}" name="Class B Flat Rate" dataDxfId="1962" dataCellStyle="Currency"/>
    <tableColumn id="3" xr3:uid="{DC47837F-D8F5-4B9F-8014-395FAB44B3AA}" name="Class C Flate Rate" dataDxfId="1961" dataCellStyle="Currency"/>
    <tableColumn id="4" xr3:uid="{45037B79-B95C-4763-B153-B3FDD704E583}" name="Class D Flat Rate" dataDxfId="1960" dataCellStyle="Currency"/>
    <tableColumn id="5" xr3:uid="{81DBF430-6160-46A8-983B-D2265CF10AA0}" name="Class E Flat Rate" dataDxfId="1959" dataCellStyle="Currency"/>
  </tableColumns>
  <tableStyleInfo name="Business Table" showFirstColumn="0" showLastColumn="0" showRowStripes="1" showColumnStripes="0"/>
</table>
</file>

<file path=xl/tables/table2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0" xr:uid="{14EB2261-E6F4-44BD-9232-2C5FA52D902C}" name="Table155231" displayName="Table155231" ref="S7:T12" totalsRowShown="0" headerRowDxfId="275" dataDxfId="274" tableBorderDxfId="273">
  <autoFilter ref="S7:T12" xr:uid="{14EB2261-E6F4-44BD-9232-2C5FA52D902C}"/>
  <tableColumns count="2">
    <tableColumn id="1" xr3:uid="{4CE45897-7A92-4E8B-B124-F9FD61EA3E38}" name="Groomer Type" dataDxfId="272"/>
    <tableColumn id="2" xr3:uid="{F5EE8135-94D1-4721-B1C2-456A54CE51DC}" name="Rate" dataDxfId="271" dataCellStyle="Currency"/>
  </tableColumns>
  <tableStyleInfo name="Business Table" showFirstColumn="0" showLastColumn="0" showRowStripes="1" showColumnStripes="0"/>
</table>
</file>

<file path=xl/tables/table2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1" xr:uid="{395246E7-7956-4854-A643-0EDB76E9D66C}" name="Table156232" displayName="Table156232" ref="V3:Z4" totalsRowShown="0" headerRowDxfId="270" dataDxfId="269" tableBorderDxfId="268">
  <autoFilter ref="V3:Z4" xr:uid="{395246E7-7956-4854-A643-0EDB76E9D66C}"/>
  <tableColumns count="5">
    <tableColumn id="1" xr3:uid="{58E639B4-F161-4D74-820B-8EF6D4530BB0}" name="Class A Flat Rate" dataDxfId="267" dataCellStyle="Currency"/>
    <tableColumn id="2" xr3:uid="{24F474E5-2FA0-4005-97E7-025A89250A9A}" name="Class B Flat Rate" dataDxfId="266" dataCellStyle="Currency"/>
    <tableColumn id="3" xr3:uid="{449E8AA7-A08B-4819-A348-E8CC79024ADD}" name="Class C Flate Rate" dataDxfId="265" dataCellStyle="Currency"/>
    <tableColumn id="4" xr3:uid="{9C9B9972-49F5-4BA9-9327-F235F28EDFA5}" name="Class D Flat Rate" dataDxfId="264" dataCellStyle="Currency"/>
    <tableColumn id="5" xr3:uid="{67F0BD0A-A955-4830-A71B-42E5F78365A8}" name="Class E Flat Rate" dataDxfId="263" dataCellStyle="Currency"/>
  </tableColumns>
  <tableStyleInfo name="Business Table" showFirstColumn="0" showLastColumn="0" showRowStripes="1" showColumnStripes="0"/>
</table>
</file>

<file path=xl/tables/table2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2" xr:uid="{9558D4B5-06F8-4115-BDB8-DF31D65C721A}" name="Table157233" displayName="Table157233" ref="V7:AB202" totalsRowShown="0" headerRowDxfId="262" dataDxfId="261" headerRowBorderDxfId="259" tableBorderDxfId="260">
  <autoFilter ref="V7:AB202" xr:uid="{9558D4B5-06F8-4115-BDB8-DF31D65C721A}"/>
  <tableColumns count="7">
    <tableColumn id="1" xr3:uid="{A696F62B-CCCA-43C9-A4CA-2D6CBFD9662C}" name="Date" dataDxfId="258"/>
    <tableColumn id="2" xr3:uid="{0592EDD3-6D6B-4380-BA6D-2C69371E5D59}" name="Groomer Operator" dataDxfId="257"/>
    <tableColumn id="3" xr3:uid="{11EA3D8F-B39D-49F4-9D94-C34A572B5723}" name="Trail(s) groomed" dataDxfId="256"/>
    <tableColumn id="4" xr3:uid="{053B28FA-6687-40BB-BCF4-09369D4FE65D}" name="Groomer Used" dataDxfId="255"/>
    <tableColumn id="5" xr3:uid="{0EAF29E1-43AB-47F2-9FCE-DBFDCA4CC363}" name="Rate" dataDxfId="254"/>
    <tableColumn id="6" xr3:uid="{7798C159-2641-4BE9-9FC0-6DD2129058FE}" name="Hours Groomed" dataDxfId="253"/>
    <tableColumn id="7" xr3:uid="{E05D0016-112B-498E-BA35-0410A417585C}" name="Total Usage ($)" dataDxfId="252">
      <calculatedColumnFormula>Z8*AA8</calculatedColumnFormula>
    </tableColumn>
  </tableColumns>
  <tableStyleInfo name="Business Table" showFirstColumn="0" showLastColumn="0" showRowStripes="1" showColumnStripes="0"/>
</table>
</file>

<file path=xl/tables/table2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3" xr:uid="{5C6D04E5-4DFF-4CBE-98EC-E8E06633B49E}" name="Table158234" displayName="Table158234" ref="AR7:AW202" totalsRowShown="0" headerRowDxfId="251" dataDxfId="250" headerRowBorderDxfId="248" tableBorderDxfId="249">
  <autoFilter ref="AR7:AW202" xr:uid="{5C6D04E5-4DFF-4CBE-98EC-E8E06633B49E}"/>
  <tableColumns count="6">
    <tableColumn id="1" xr3:uid="{88D0346B-2A90-4BC5-80C1-E4F6D5745FB0}" name="Date" dataDxfId="247"/>
    <tableColumn id="2" xr3:uid="{7A53346C-EBE4-4387-995C-8073F27E5912}" name="Vendor" dataDxfId="246"/>
    <tableColumn id="3" xr3:uid="{C8C4D01C-CBDE-41E4-8639-EFB3A7E750CE}" name="Description of Purchase" dataDxfId="245"/>
    <tableColumn id="4" xr3:uid="{EBA64733-B488-4A02-8D20-EDA8B1685B82}" name="Cost" dataDxfId="244"/>
    <tableColumn id="5" xr3:uid="{12DA39C6-3BF2-4C6B-923A-F0F65F52D3E1}" name="Proof of Purchase Number" dataDxfId="243"/>
    <tableColumn id="6" xr3:uid="{CE403868-A7CE-4526-96BC-16EE3956E298}" name="Proof of Payment Number" dataDxfId="242"/>
  </tableColumns>
  <tableStyleInfo name="Business Table" showFirstColumn="0" showLastColumn="0" showRowStripes="1" showColumnStripes="0"/>
</table>
</file>

<file path=xl/tables/table2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4" xr:uid="{DB39D6B3-17E0-4E81-BBCB-C58D8D169115}" name="Table159235" displayName="Table159235" ref="AY7:BD202" totalsRowShown="0" headerRowDxfId="241" dataDxfId="240" headerRowBorderDxfId="238" tableBorderDxfId="239">
  <autoFilter ref="AY7:BD202" xr:uid="{DB39D6B3-17E0-4E81-BBCB-C58D8D169115}"/>
  <tableColumns count="6">
    <tableColumn id="1" xr3:uid="{98986986-645B-4F65-967D-E0F6E291D5EC}" name="Date" dataDxfId="237"/>
    <tableColumn id="2" xr3:uid="{35FA6D8D-3A10-48FD-9E74-075D38385A2D}" name="Vendor" dataDxfId="236"/>
    <tableColumn id="3" xr3:uid="{C3408449-7A49-4D55-9817-D4D628EF9B5E}" name="Description of Contract" dataDxfId="235"/>
    <tableColumn id="4" xr3:uid="{5FCE5285-4D89-4524-8BDE-CAFBFB089B0E}" name="Cost" dataDxfId="234"/>
    <tableColumn id="5" xr3:uid="{C5388BB9-3CFA-4811-97A4-F629B54F5A32}" name="Proof of Purchase Number" dataDxfId="233"/>
    <tableColumn id="6" xr3:uid="{FDBAC30C-9605-4D3E-9DC9-46E6F329D22B}" name="Proof of Payment Number" dataDxfId="232"/>
  </tableColumns>
  <tableStyleInfo name="Business Table" showFirstColumn="0" showLastColumn="0" showRowStripes="1" showColumnStripes="0"/>
</table>
</file>

<file path=xl/tables/table2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5" xr:uid="{39A278FE-1A78-477D-A7FC-4A96E728D1F0}" name="Table160236" displayName="Table160236" ref="BF7:BK202" totalsRowShown="0" headerRowDxfId="231" dataDxfId="230" headerRowBorderDxfId="228" tableBorderDxfId="229">
  <autoFilter ref="BF7:BK202" xr:uid="{39A278FE-1A78-477D-A7FC-4A96E728D1F0}"/>
  <tableColumns count="6">
    <tableColumn id="1" xr3:uid="{65825E8D-BF3F-4E1C-922D-B27283C16273}" name="Date" dataDxfId="227"/>
    <tableColumn id="2" xr3:uid="{9B339D23-6BA6-497B-B9D8-0409DEDE731A}" name="Vehicle Registered" dataDxfId="226"/>
    <tableColumn id="3" xr3:uid="{844145F8-8E71-4178-8ED3-4E3A4A633AD0}" name="Vehicle VIN Registered" dataDxfId="225"/>
    <tableColumn id="4" xr3:uid="{D6105A15-A733-4ECD-A649-EB29AF6C5F05}" name="Cost" dataDxfId="224"/>
    <tableColumn id="5" xr3:uid="{5A0C68A8-E591-4FDA-A8B7-877104DB0004}" name="Proof of Purchase Number" dataDxfId="223"/>
    <tableColumn id="6" xr3:uid="{48855B94-0D5B-49B7-A508-4A89BD441D70}" name="Proof of Payment Number" dataDxfId="222"/>
  </tableColumns>
  <tableStyleInfo name="Business Table" showFirstColumn="0" showLastColumn="0" showRowStripes="1" showColumnStripes="0"/>
</table>
</file>

<file path=xl/tables/table2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6" xr:uid="{F9922023-6C25-48A2-AED7-8D9198A557B8}" name="Table161237" displayName="Table161237" ref="J3:P4" totalsRowShown="0" headerRowDxfId="221" dataDxfId="220" tableBorderDxfId="219" dataCellStyle="Currency">
  <autoFilter ref="J3:P4" xr:uid="{F9922023-6C25-48A2-AED7-8D9198A557B8}"/>
  <tableColumns count="7">
    <tableColumn id="1" xr3:uid="{C04E9162-CFA8-4FA8-AD38-6052367BA1CC}" name="Trail Maintenance Volunteer Labor " dataDxfId="218" dataCellStyle="Currency">
      <calculatedColumnFormula>SUM(G8:G5577)</calculatedColumnFormula>
    </tableColumn>
    <tableColumn id="2" xr3:uid="{D70D8BB1-0F8C-4B23-AE8B-044BDA17458C}" name="Equipment Usage Expenses" dataDxfId="217" dataCellStyle="Currency">
      <calculatedColumnFormula>SUM(Table148225[Total Equipment Usage ($)])</calculatedColumnFormula>
    </tableColumn>
    <tableColumn id="3" xr3:uid="{8A457559-348D-4A62-809B-DE0033BD56EC}" name="Groomer Usage Expenses" dataDxfId="216" dataCellStyle="Currency">
      <calculatedColumnFormula>SUM(AB8:AB5577)</calculatedColumnFormula>
    </tableColumn>
    <tableColumn id="4" xr3:uid="{E6022DFA-2A06-49B4-BBAF-6D071CE6717F}" name="Material Expenses" dataDxfId="215" dataCellStyle="Currency">
      <calculatedColumnFormula>SUM(Table153229[Cost])</calculatedColumnFormula>
    </tableColumn>
    <tableColumn id="5" xr3:uid="{B2BA020F-C79E-4B37-9378-C97D6258B8E5}" name="Signage Expenses" dataDxfId="214" dataCellStyle="Currency">
      <calculatedColumnFormula>SUM(Table158234[Cost])</calculatedColumnFormula>
    </tableColumn>
    <tableColumn id="6" xr3:uid="{A9A142F0-7DD8-4C6A-9E5C-1F914BF4CC6A}" name="Insurance Expenses" dataDxfId="213" dataCellStyle="Currency">
      <calculatedColumnFormula>SUM(Table159235[Cost])</calculatedColumnFormula>
    </tableColumn>
    <tableColumn id="7" xr3:uid="{83C36F64-0353-4D88-9E06-FD9CE3BBEB2A}" name="Registration Expenses" dataDxfId="212" dataCellStyle="Currency">
      <calculatedColumnFormula>SUM(Table160236[Cost])</calculatedColumnFormula>
    </tableColumn>
  </tableColumns>
  <tableStyleInfo name="Business Table" showFirstColumn="0" showLastColumn="0" showRowStripes="1" showColumnStripes="0"/>
</table>
</file>

<file path=xl/tables/table2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7" xr:uid="{F6BD83AE-2A5A-4D3F-AB8D-379C4F0F3D5F}" name="Table148238" displayName="Table148238" ref="A7:K202" totalsRowShown="0" headerRowDxfId="211" dataDxfId="210">
  <autoFilter ref="A7:K202" xr:uid="{F6BD83AE-2A5A-4D3F-AB8D-379C4F0F3D5F}"/>
  <tableColumns count="11">
    <tableColumn id="1" xr3:uid="{575CC4C6-C9F2-4AAD-B031-C25703F913B6}" name="Date" dataDxfId="209"/>
    <tableColumn id="2" xr3:uid="{98196EC5-D1EE-4FB9-B2B3-9DC876E38553}" name="Volunteer Name" dataDxfId="208"/>
    <tableColumn id="3" xr3:uid="{4CEF0476-6F31-4B7B-9EBF-0132BB21D4AD}" name="Trail Worked" dataDxfId="207"/>
    <tableColumn id="4" xr3:uid="{71FF13D5-EA60-4B6D-8B8D-41205EF2B85B}" name="Description of Work" dataDxfId="206"/>
    <tableColumn id="5" xr3:uid="{6CED7732-CB0B-4583-874F-F1320335889B}" name="Hours Worked" dataDxfId="205"/>
    <tableColumn id="12" xr3:uid="{69312F15-B2A4-4301-AEFE-9EA89569C601}" name="Rate" dataDxfId="204"/>
    <tableColumn id="7" xr3:uid="{E0CC50EA-883A-4410-997F-246DF67DDB09}" name="Total Compensation" dataDxfId="203">
      <calculatedColumnFormula>E8*F8</calculatedColumnFormula>
    </tableColumn>
    <tableColumn id="6" xr3:uid="{AE98B8E5-3F72-4817-9424-E7F69D5D47A5}" name="Equipment Used" dataDxfId="202"/>
    <tableColumn id="8" xr3:uid="{FE2F9AA5-FEF7-401F-B62C-23DA558A5016}" name="Rate for Equipment Use (See right table)" dataDxfId="201"/>
    <tableColumn id="9" xr3:uid="{74C04200-2F91-4D85-853A-5E245EA30D35}" name="Hours Used" dataDxfId="200"/>
    <tableColumn id="10" xr3:uid="{1B6F9D60-C7AC-490F-B8FD-1F622F6ECDF4}" name="Total Equipment Usage ($)" dataDxfId="199">
      <calculatedColumnFormula>I8*J8</calculatedColumnFormula>
    </tableColumn>
  </tableColumns>
  <tableStyleInfo name="Business Table" showFirstColumn="0" showLastColumn="0" showRowStripes="1" showColumnStripes="0"/>
</table>
</file>

<file path=xl/tables/table2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8" xr:uid="{017FFD8A-9AAC-482B-BFE6-1BE8319D2154}" name="Table145150239" displayName="Table145150239" ref="M8:N25" totalsRowShown="0" headerRowDxfId="198" dataDxfId="197">
  <autoFilter ref="M8:N25" xr:uid="{017FFD8A-9AAC-482B-BFE6-1BE8319D2154}"/>
  <tableColumns count="2">
    <tableColumn id="1" xr3:uid="{0BF49926-CB9F-4558-A60A-75C6B09E02BC}" name="Type" dataDxfId="196"/>
    <tableColumn id="2" xr3:uid="{A62DBAB3-3BE3-4608-A1E4-61883858F6FF}" name="Rate" dataDxfId="195"/>
  </tableColumns>
  <tableStyleInfo name="Business Table" showFirstColumn="0" showLastColumn="0" showRowStripes="1" showColumnStripes="0"/>
</table>
</file>

<file path=xl/tables/table2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9" xr:uid="{BA65F2F6-6FA0-410C-ADC3-6C4F0C606745}" name="Table146151240" displayName="Table146151240" ref="O8:P14" totalsRowShown="0" headerRowDxfId="194" dataDxfId="193">
  <autoFilter ref="O8:P14" xr:uid="{BA65F2F6-6FA0-410C-ADC3-6C4F0C606745}"/>
  <tableColumns count="2">
    <tableColumn id="1" xr3:uid="{EDDF0EFA-4CAE-4A6E-90B1-6A856CA46BC8}" name="Type" dataDxfId="192"/>
    <tableColumn id="2" xr3:uid="{A8B3278E-9DE8-4788-A1D1-41F38BB18E71}" name="Rate" dataDxfId="191"/>
  </tableColumns>
  <tableStyleInfo name="Business Table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DB75DE4-68F2-4F73-A540-47DDD959A1D8}" name="Table15711" displayName="Table15711" ref="V7:AB202" totalsRowShown="0" headerRowDxfId="1958" dataDxfId="1957" headerRowBorderDxfId="1955" tableBorderDxfId="1956">
  <autoFilter ref="V7:AB202" xr:uid="{3DB75DE4-68F2-4F73-A540-47DDD959A1D8}"/>
  <tableColumns count="7">
    <tableColumn id="1" xr3:uid="{1713BDAF-19C7-4347-A4BA-FC5D64B4C88D}" name="Date" dataDxfId="1954"/>
    <tableColumn id="2" xr3:uid="{C088CEB7-DE3D-4EAE-A235-CA18873735B5}" name="Groomer Operator" dataDxfId="1953"/>
    <tableColumn id="3" xr3:uid="{3A7A0F1B-DCEA-4330-A117-6B8667AB4CDD}" name="Trail(s) groomed" dataDxfId="1952"/>
    <tableColumn id="4" xr3:uid="{D13FBEB9-E650-4402-8C5B-11B809EE44B2}" name="Groomer Used" dataDxfId="1951"/>
    <tableColumn id="5" xr3:uid="{2C20DF4A-940E-41C5-947E-F8AAA9BDAD42}" name="Rate" dataDxfId="1950"/>
    <tableColumn id="6" xr3:uid="{1DF9071A-93A1-4ED8-B22E-79743470FA81}" name="Hours Groomed" dataDxfId="1949"/>
    <tableColumn id="7" xr3:uid="{7301FEE1-C649-481A-AFBF-F7FB669FDA1C}" name="Total Usage ($)" dataDxfId="1948">
      <calculatedColumnFormula>Z8*AA8</calculatedColumnFormula>
    </tableColumn>
  </tableColumns>
  <tableStyleInfo name="Business Table" showFirstColumn="0" showLastColumn="0" showRowStripes="1" showColumnStripes="0"/>
</table>
</file>

<file path=xl/tables/table2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0" xr:uid="{4867FFC7-1FA9-47C0-A2A8-2EC1C8C5AC9F}" name="Table147152241" displayName="Table147152241" ref="O16:P22" totalsRowShown="0" headerRowDxfId="190" dataDxfId="189">
  <autoFilter ref="O16:P22" xr:uid="{4867FFC7-1FA9-47C0-A2A8-2EC1C8C5AC9F}"/>
  <tableColumns count="2">
    <tableColumn id="1" xr3:uid="{78783860-53B1-4408-9A7A-73D2CED569A5}" name="Type" dataDxfId="188"/>
    <tableColumn id="2" xr3:uid="{A1C52527-27C3-4084-8A2B-0F219B77280A}" name="Rate" dataDxfId="187" dataCellStyle="Currency"/>
  </tableColumns>
  <tableStyleInfo name="Business Table" showFirstColumn="0" showLastColumn="0" showRowStripes="1" showColumnStripes="0"/>
</table>
</file>

<file path=xl/tables/table2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1" xr:uid="{E6B5CD41-B651-4CCA-B638-F9AA3F7996BB}" name="Table153242" displayName="Table153242" ref="AK7:AP202" totalsRowShown="0" headerRowDxfId="186" dataDxfId="185" tableBorderDxfId="184">
  <autoFilter ref="AK7:AP202" xr:uid="{E6B5CD41-B651-4CCA-B638-F9AA3F7996BB}"/>
  <tableColumns count="6">
    <tableColumn id="1" xr3:uid="{8FF512C8-0020-4976-B848-ABCD7B4A38D2}" name="Date" dataDxfId="183"/>
    <tableColumn id="2" xr3:uid="{6345843B-82B8-4CEB-BD03-3EE2E33FDC68}" name="Vendor" dataDxfId="182"/>
    <tableColumn id="3" xr3:uid="{ED677BED-B725-4090-B7DD-46CD67D8CF6E}" name="Description of Purchase" dataDxfId="181"/>
    <tableColumn id="4" xr3:uid="{45976BE0-CE7F-4573-BD52-13BCFA4EC86A}" name="Cost" dataDxfId="180"/>
    <tableColumn id="5" xr3:uid="{18DE3F4C-67CA-48C5-ADD9-59F4B8D43D8B}" name="Proof of Purchase Number" dataDxfId="179"/>
    <tableColumn id="6" xr3:uid="{95C52233-1F33-4B5C-9F41-EF1F4287B19B}" name="Proof of Payment Number" dataDxfId="178"/>
  </tableColumns>
  <tableStyleInfo name="Business Table" showFirstColumn="0" showLastColumn="0" showRowStripes="1" showColumnStripes="0"/>
</table>
</file>

<file path=xl/tables/table2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2" xr:uid="{C9771FCF-1932-4BA7-BD6B-C9BFE666DE6E}" name="Table154243" displayName="Table154243" ref="AD7:AI42" totalsRowShown="0" headerRowDxfId="177" dataDxfId="176">
  <autoFilter ref="AD7:AI42" xr:uid="{C9771FCF-1932-4BA7-BD6B-C9BFE666DE6E}"/>
  <tableColumns count="6">
    <tableColumn id="1" xr3:uid="{818BFB6A-5CBF-4D04-89D0-5F23FA8093DF}" name="Make" dataDxfId="175"/>
    <tableColumn id="2" xr3:uid="{0203040B-B66F-4506-9623-0176C304DB3A}" name="Model" dataDxfId="174"/>
    <tableColumn id="3" xr3:uid="{5ADE69FE-CBC2-4DDF-A051-E78889D0AC26}" name="Class" dataDxfId="173"/>
    <tableColumn id="4" xr3:uid="{866C5DB0-F620-486D-9BA1-182143161B0E}" name="VIN" dataDxfId="172"/>
    <tableColumn id="5" xr3:uid="{F267A0DA-0268-492A-9EE5-43ABD5283447}" name="Owned" dataDxfId="171"/>
    <tableColumn id="6" xr3:uid="{A481F839-B790-4A30-A78B-1738163B5E04}" name="Leased/Rented" dataDxfId="170"/>
  </tableColumns>
  <tableStyleInfo name="Business Table" showFirstColumn="0" showLastColumn="0" showRowStripes="1" showColumnStripes="0"/>
</table>
</file>

<file path=xl/tables/table2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3" xr:uid="{5CAF3600-956D-4B84-89D0-0A74460855C9}" name="Table155244" displayName="Table155244" ref="S7:T12" totalsRowShown="0" headerRowDxfId="169" dataDxfId="168" tableBorderDxfId="167">
  <autoFilter ref="S7:T12" xr:uid="{5CAF3600-956D-4B84-89D0-0A74460855C9}"/>
  <tableColumns count="2">
    <tableColumn id="1" xr3:uid="{5C986EE8-B911-4EC6-9178-712D918526BB}" name="Groomer Type" dataDxfId="166"/>
    <tableColumn id="2" xr3:uid="{AC7FD604-E3A1-4DF8-8A3F-1601718D2E43}" name="Rate" dataDxfId="165" dataCellStyle="Currency"/>
  </tableColumns>
  <tableStyleInfo name="Business Table" showFirstColumn="0" showLastColumn="0" showRowStripes="1" showColumnStripes="0"/>
</table>
</file>

<file path=xl/tables/table2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4" xr:uid="{3028A810-4D8F-473D-A9D2-6AB54FB95FEF}" name="Table156245" displayName="Table156245" ref="V3:Z4" totalsRowShown="0" headerRowDxfId="164" dataDxfId="163" tableBorderDxfId="162">
  <autoFilter ref="V3:Z4" xr:uid="{3028A810-4D8F-473D-A9D2-6AB54FB95FEF}"/>
  <tableColumns count="5">
    <tableColumn id="1" xr3:uid="{85308AD9-CB8F-4789-AF5B-903D334BA408}" name="Class A Flat Rate" dataDxfId="161" dataCellStyle="Currency"/>
    <tableColumn id="2" xr3:uid="{40EDB631-1B79-459F-B022-81A3454964A1}" name="Class B Flat Rate" dataDxfId="160" dataCellStyle="Currency"/>
    <tableColumn id="3" xr3:uid="{CC7D0D32-7468-450D-9EED-E29F58C45616}" name="Class C Flate Rate" dataDxfId="159" dataCellStyle="Currency"/>
    <tableColumn id="4" xr3:uid="{26494D2B-1901-4379-A3D8-03C1420968EC}" name="Class D Flat Rate" dataDxfId="158" dataCellStyle="Currency"/>
    <tableColumn id="5" xr3:uid="{DEFC5696-FE12-4DE5-B1D8-7276502EB72B}" name="Class E Flat Rate" dataDxfId="157" dataCellStyle="Currency"/>
  </tableColumns>
  <tableStyleInfo name="Business Table" showFirstColumn="0" showLastColumn="0" showRowStripes="1" showColumnStripes="0"/>
</table>
</file>

<file path=xl/tables/table2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5" xr:uid="{6AEE7F08-8D15-49A6-9098-EAF33A61AB79}" name="Table157246" displayName="Table157246" ref="V7:AB202" totalsRowShown="0" headerRowDxfId="156" dataDxfId="155" headerRowBorderDxfId="153" tableBorderDxfId="154">
  <autoFilter ref="V7:AB202" xr:uid="{6AEE7F08-8D15-49A6-9098-EAF33A61AB79}"/>
  <tableColumns count="7">
    <tableColumn id="1" xr3:uid="{2582DAF7-9B5E-45CC-B4B0-E2CC068E7600}" name="Date" dataDxfId="152"/>
    <tableColumn id="2" xr3:uid="{CECA0DF9-6A26-421F-A841-C7CF5AFA5C8E}" name="Groomer Operator" dataDxfId="151"/>
    <tableColumn id="3" xr3:uid="{473D9FE8-CA6C-420D-805F-373EE4B0AF23}" name="Trail(s) groomed" dataDxfId="150"/>
    <tableColumn id="4" xr3:uid="{AFC53DE3-92ED-4BB5-936A-3BB46F4CF620}" name="Groomer Used" dataDxfId="149"/>
    <tableColumn id="5" xr3:uid="{B5CBB502-FC55-4D0B-928F-C2F4436A89A8}" name="Rate" dataDxfId="148"/>
    <tableColumn id="6" xr3:uid="{681FEC16-930A-4E40-8A30-F95EABA8335C}" name="Hours Groomed" dataDxfId="147"/>
    <tableColumn id="7" xr3:uid="{8BBEC5B5-027D-431E-A3A2-F1E25694A1D0}" name="Total Usage ($)" dataDxfId="146">
      <calculatedColumnFormula>Z8*AA8</calculatedColumnFormula>
    </tableColumn>
  </tableColumns>
  <tableStyleInfo name="Business Table" showFirstColumn="0" showLastColumn="0" showRowStripes="1" showColumnStripes="0"/>
</table>
</file>

<file path=xl/tables/table2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6" xr:uid="{F7796AE3-297F-4C04-94A7-197F4EEAF669}" name="Table158247" displayName="Table158247" ref="AR7:AW202" totalsRowShown="0" headerRowDxfId="145" dataDxfId="144" headerRowBorderDxfId="142" tableBorderDxfId="143">
  <autoFilter ref="AR7:AW202" xr:uid="{F7796AE3-297F-4C04-94A7-197F4EEAF669}"/>
  <tableColumns count="6">
    <tableColumn id="1" xr3:uid="{344A08E5-6C83-4BDE-9EFF-080EC86FA102}" name="Date" dataDxfId="141"/>
    <tableColumn id="2" xr3:uid="{429D07CF-059F-49A9-9B94-8D46A974AC1C}" name="Vendor" dataDxfId="140"/>
    <tableColumn id="3" xr3:uid="{2076BD06-0166-4212-9387-2D5EE17A498A}" name="Description of Purchase" dataDxfId="139"/>
    <tableColumn id="4" xr3:uid="{7E666948-0F2C-45AD-BCC3-3CABD6B57766}" name="Cost" dataDxfId="138"/>
    <tableColumn id="5" xr3:uid="{3B4F8520-A2A3-4BE0-8FD9-D67108504882}" name="Proof of Purchase Number" dataDxfId="137"/>
    <tableColumn id="6" xr3:uid="{B98D14A1-C294-4A00-A2CF-FA599901950F}" name="Proof of Payment Number" dataDxfId="136"/>
  </tableColumns>
  <tableStyleInfo name="Business Table" showFirstColumn="0" showLastColumn="0" showRowStripes="1" showColumnStripes="0"/>
</table>
</file>

<file path=xl/tables/table2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7" xr:uid="{A3322B68-2825-41DC-9558-E2F832C31A96}" name="Table159248" displayName="Table159248" ref="AY7:BD202" totalsRowShown="0" headerRowDxfId="135" dataDxfId="134" headerRowBorderDxfId="132" tableBorderDxfId="133">
  <autoFilter ref="AY7:BD202" xr:uid="{A3322B68-2825-41DC-9558-E2F832C31A96}"/>
  <tableColumns count="6">
    <tableColumn id="1" xr3:uid="{2CCDE83C-4991-41CB-BEC5-60FBB18D9CD8}" name="Date" dataDxfId="131"/>
    <tableColumn id="2" xr3:uid="{CC479FFC-2474-4BA8-9A36-5C724E12B4F8}" name="Vendor" dataDxfId="130"/>
    <tableColumn id="3" xr3:uid="{56A2E9D2-20D1-4CB8-84EC-E942132CA53F}" name="Description of Contract" dataDxfId="129"/>
    <tableColumn id="4" xr3:uid="{EAA1F5AD-9C06-4AA8-8D14-13BCB7A7C79B}" name="Cost" dataDxfId="128"/>
    <tableColumn id="5" xr3:uid="{FF91FEA9-AE8A-4634-A6FD-D392149EC074}" name="Proof of Purchase Number" dataDxfId="127"/>
    <tableColumn id="6" xr3:uid="{643739C6-9919-4E8C-8617-A6DF37C218A7}" name="Proof of Payment Number" dataDxfId="126"/>
  </tableColumns>
  <tableStyleInfo name="Business Table" showFirstColumn="0" showLastColumn="0" showRowStripes="1" showColumnStripes="0"/>
</table>
</file>

<file path=xl/tables/table2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8" xr:uid="{E8F92250-B850-4639-9E2D-8FE62A0DCFF7}" name="Table160249" displayName="Table160249" ref="BF7:BK202" totalsRowShown="0" headerRowDxfId="125" dataDxfId="124" headerRowBorderDxfId="122" tableBorderDxfId="123">
  <autoFilter ref="BF7:BK202" xr:uid="{E8F92250-B850-4639-9E2D-8FE62A0DCFF7}"/>
  <tableColumns count="6">
    <tableColumn id="1" xr3:uid="{865EDFA6-9AFD-4D7D-9495-6138E8EE2421}" name="Date" dataDxfId="121"/>
    <tableColumn id="2" xr3:uid="{CE04D1AE-D5AA-422B-8BD3-CEA43D99BC16}" name="Vehicle Registered" dataDxfId="120"/>
    <tableColumn id="3" xr3:uid="{F399EC08-F885-429E-A1D5-07DD25AFDFC9}" name="Vehicle VIN Registered" dataDxfId="119"/>
    <tableColumn id="4" xr3:uid="{C4FBE5D6-414A-40B7-A788-3B50277CF84D}" name="Cost" dataDxfId="118"/>
    <tableColumn id="5" xr3:uid="{BEA2836C-D3FD-43A9-B8DB-389B8AA8E81A}" name="Proof of Purchase Number" dataDxfId="117"/>
    <tableColumn id="6" xr3:uid="{010446D6-3611-4948-98DE-A244EFAE910F}" name="Proof of Payment Number" dataDxfId="116"/>
  </tableColumns>
  <tableStyleInfo name="Business Table" showFirstColumn="0" showLastColumn="0" showRowStripes="1" showColumnStripes="0"/>
</table>
</file>

<file path=xl/tables/table2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9" xr:uid="{D5B99620-9BD2-4D5F-BC8A-404E620D312E}" name="Table161250" displayName="Table161250" ref="J3:P4" totalsRowShown="0" headerRowDxfId="115" dataDxfId="114" tableBorderDxfId="113" dataCellStyle="Currency">
  <autoFilter ref="J3:P4" xr:uid="{D5B99620-9BD2-4D5F-BC8A-404E620D312E}"/>
  <tableColumns count="7">
    <tableColumn id="1" xr3:uid="{6DC91907-09CD-4C20-BCE4-5440D27B3FCA}" name="Trail Maintenance Volunteer Labor " dataDxfId="112" dataCellStyle="Currency">
      <calculatedColumnFormula>SUM(G8:G5577)</calculatedColumnFormula>
    </tableColumn>
    <tableColumn id="2" xr3:uid="{4ED4152F-74F4-4392-BEF4-C0AD7A8CB318}" name="Equipment Usage Expenses" dataDxfId="111" dataCellStyle="Currency">
      <calculatedColumnFormula>SUM(Table148238[Total Equipment Usage ($)])</calculatedColumnFormula>
    </tableColumn>
    <tableColumn id="3" xr3:uid="{239EE6ED-B515-484B-8F5A-033492F328D6}" name="Groomer Usage Expenses" dataDxfId="110" dataCellStyle="Currency">
      <calculatedColumnFormula>SUM(AB8:AB5577)</calculatedColumnFormula>
    </tableColumn>
    <tableColumn id="4" xr3:uid="{1B195A02-A4D1-4244-B1A2-46EBA9DD2B36}" name="Material Expenses" dataDxfId="109" dataCellStyle="Currency">
      <calculatedColumnFormula>SUM(Table153242[Cost])</calculatedColumnFormula>
    </tableColumn>
    <tableColumn id="5" xr3:uid="{403B3FEF-9044-4661-AFB0-D3E7C3D3F4E3}" name="Signage Expenses" dataDxfId="108" dataCellStyle="Currency">
      <calculatedColumnFormula>SUM(Table158247[Cost])</calculatedColumnFormula>
    </tableColumn>
    <tableColumn id="6" xr3:uid="{349D5740-22E7-40EE-8F89-FFB366075701}" name="Insurance Expenses" dataDxfId="107" dataCellStyle="Currency">
      <calculatedColumnFormula>SUM(Table159248[Cost])</calculatedColumnFormula>
    </tableColumn>
    <tableColumn id="7" xr3:uid="{0DB1C707-9040-4F2E-9117-532FB6A47194}" name="Registration Expenses" dataDxfId="106" dataCellStyle="Currency">
      <calculatedColumnFormula>SUM(Table160249[Cost])</calculatedColumnFormula>
    </tableColumn>
  </tableColumns>
  <tableStyleInfo name="Business Table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248D126-6790-4261-A9D1-6D53C430D96A}" name="Table15812" displayName="Table15812" ref="AR7:AW202" totalsRowShown="0" headerRowDxfId="1947" dataDxfId="1946" headerRowBorderDxfId="1944" tableBorderDxfId="1945">
  <autoFilter ref="AR7:AW202" xr:uid="{3248D126-6790-4261-A9D1-6D53C430D96A}"/>
  <tableColumns count="6">
    <tableColumn id="1" xr3:uid="{BAFFCCBB-1D7F-43F9-8E6B-F27E50B0FAFA}" name="Date" dataDxfId="1943"/>
    <tableColumn id="2" xr3:uid="{27356BDD-DC75-433B-8C21-B040CE75277B}" name="Vendor" dataDxfId="1942"/>
    <tableColumn id="3" xr3:uid="{B2CB2659-0006-4B65-8215-4DC43A7CF727}" name="Description of Purchase" dataDxfId="1941"/>
    <tableColumn id="4" xr3:uid="{B6D819DD-97B5-4500-8B4E-FC9637D18A83}" name="Cost" dataDxfId="1940"/>
    <tableColumn id="5" xr3:uid="{97A6F66A-4E47-4319-86A3-9136E501ACAD}" name="Proof of Purchase Number" dataDxfId="1939"/>
    <tableColumn id="6" xr3:uid="{732B9645-0689-46C2-90DD-2F73B3D6AE98}" name="Proof of Payment Number" dataDxfId="1938"/>
  </tableColumns>
  <tableStyleInfo name="Business Table" showFirstColumn="0" showLastColumn="0" showRowStripes="1" showColumnStripes="0"/>
</table>
</file>

<file path=xl/tables/table2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0" xr:uid="{702A6964-9157-434E-8969-418033B6A4C2}" name="Table148251" displayName="Table148251" ref="A7:K202" totalsRowShown="0" headerRowDxfId="105" dataDxfId="104">
  <autoFilter ref="A7:K202" xr:uid="{702A6964-9157-434E-8969-418033B6A4C2}"/>
  <tableColumns count="11">
    <tableColumn id="1" xr3:uid="{B70AF9FE-A21F-45C1-AB95-4CD0FA0D345E}" name="Date" dataDxfId="103"/>
    <tableColumn id="2" xr3:uid="{6FE34D76-86BD-4BA5-957F-3D2DBD84B3EC}" name="Volunteer Name" dataDxfId="102"/>
    <tableColumn id="3" xr3:uid="{F4D67806-2099-4F3B-B7AE-C6A1B5140A14}" name="Trail Worked" dataDxfId="101"/>
    <tableColumn id="4" xr3:uid="{3A561760-5353-4091-A6EA-F8682378C66D}" name="Description of Work" dataDxfId="100"/>
    <tableColumn id="5" xr3:uid="{0A43907E-ACFA-40EC-B9AE-56AE2DDA94BC}" name="Hours Worked" dataDxfId="99"/>
    <tableColumn id="12" xr3:uid="{3C53CA72-9B17-4A25-95C7-EF5D5A4317E8}" name="Rate" dataDxfId="98"/>
    <tableColumn id="7" xr3:uid="{513EFC98-524A-4DBE-8564-B42715313AA3}" name="Total Compensation" dataDxfId="97">
      <calculatedColumnFormula>E8*F8</calculatedColumnFormula>
    </tableColumn>
    <tableColumn id="6" xr3:uid="{ECB14B29-703B-4B58-A503-D017A3A8544A}" name="Equipment Used" dataDxfId="96"/>
    <tableColumn id="8" xr3:uid="{FEC76177-E541-4A78-9FA2-535F34D07167}" name="Rate for Equipment Use (See right table)" dataDxfId="95"/>
    <tableColumn id="9" xr3:uid="{33775619-9186-4211-BAB6-7D1E45790372}" name="Hours Used" dataDxfId="94"/>
    <tableColumn id="10" xr3:uid="{DC12BB90-72C8-4171-ABCC-06358F6EC513}" name="Total Equipment Usage ($)" dataDxfId="93">
      <calculatedColumnFormula>I8*J8</calculatedColumnFormula>
    </tableColumn>
  </tableColumns>
  <tableStyleInfo name="Business Table" showFirstColumn="0" showLastColumn="0" showRowStripes="1" showColumnStripes="0"/>
</table>
</file>

<file path=xl/tables/table2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1" xr:uid="{B1E3502D-047A-40B0-9EDD-70330EBAA1A4}" name="Table145150252" displayName="Table145150252" ref="M8:N25" totalsRowShown="0" headerRowDxfId="92" dataDxfId="91">
  <autoFilter ref="M8:N25" xr:uid="{B1E3502D-047A-40B0-9EDD-70330EBAA1A4}"/>
  <tableColumns count="2">
    <tableColumn id="1" xr3:uid="{8F9DB03F-D3BF-4390-9B32-B947DE1D3912}" name="Type" dataDxfId="90"/>
    <tableColumn id="2" xr3:uid="{0C5D3CBC-2798-4611-866B-4E949C2A8397}" name="Rate" dataDxfId="89"/>
  </tableColumns>
  <tableStyleInfo name="Business Table" showFirstColumn="0" showLastColumn="0" showRowStripes="1" showColumnStripes="0"/>
</table>
</file>

<file path=xl/tables/table2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2" xr:uid="{CA51EF2E-D230-49F2-8646-30506BD4A9F1}" name="Table146151253" displayName="Table146151253" ref="O8:P14" totalsRowShown="0" headerRowDxfId="88" dataDxfId="87">
  <autoFilter ref="O8:P14" xr:uid="{CA51EF2E-D230-49F2-8646-30506BD4A9F1}"/>
  <tableColumns count="2">
    <tableColumn id="1" xr3:uid="{CFAA2FD1-0DB2-426F-9DDE-BAB4D727093B}" name="Type" dataDxfId="86"/>
    <tableColumn id="2" xr3:uid="{474DAB0D-F45B-4957-BC93-E7F02C9B278A}" name="Rate" dataDxfId="85"/>
  </tableColumns>
  <tableStyleInfo name="Business Table" showFirstColumn="0" showLastColumn="0" showRowStripes="1" showColumnStripes="0"/>
</table>
</file>

<file path=xl/tables/table2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3" xr:uid="{D34E38C7-7E40-4AF3-AF0D-1A236397F106}" name="Table147152254" displayName="Table147152254" ref="O16:P22" totalsRowShown="0" headerRowDxfId="84" dataDxfId="83">
  <autoFilter ref="O16:P22" xr:uid="{D34E38C7-7E40-4AF3-AF0D-1A236397F106}"/>
  <tableColumns count="2">
    <tableColumn id="1" xr3:uid="{AB435A13-6717-4610-AB3E-0982D108EFC9}" name="Type" dataDxfId="82"/>
    <tableColumn id="2" xr3:uid="{8E0ACB18-286D-4EE7-A994-08DAF4C37640}" name="Rate" dataDxfId="81" dataCellStyle="Currency"/>
  </tableColumns>
  <tableStyleInfo name="Business Table" showFirstColumn="0" showLastColumn="0" showRowStripes="1" showColumnStripes="0"/>
</table>
</file>

<file path=xl/tables/table2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4" xr:uid="{40FB5675-600F-4D33-B692-34717C0AF26F}" name="Table153255" displayName="Table153255" ref="AK7:AP202" totalsRowShown="0" headerRowDxfId="80" dataDxfId="79" tableBorderDxfId="78">
  <autoFilter ref="AK7:AP202" xr:uid="{40FB5675-600F-4D33-B692-34717C0AF26F}"/>
  <tableColumns count="6">
    <tableColumn id="1" xr3:uid="{557572A6-C51E-4EF8-91D4-4712FF611676}" name="Date" dataDxfId="77"/>
    <tableColumn id="2" xr3:uid="{F5BC32A5-7DAD-425E-A870-614ED5753412}" name="Vendor" dataDxfId="76"/>
    <tableColumn id="3" xr3:uid="{66A988F8-B414-40BB-A0AD-32E00B924CD0}" name="Description of Purchase" dataDxfId="75"/>
    <tableColumn id="4" xr3:uid="{DD661B19-5A00-4C0A-8935-2469FB233850}" name="Cost" dataDxfId="74"/>
    <tableColumn id="5" xr3:uid="{CEE592AF-2C44-4BE4-BA35-6BF455AA1D06}" name="Proof of Purchase Number" dataDxfId="73"/>
    <tableColumn id="6" xr3:uid="{E186FCDE-9467-4877-820D-A1A5BAD11C90}" name="Proof of Payment Number" dataDxfId="72"/>
  </tableColumns>
  <tableStyleInfo name="Business Table" showFirstColumn="0" showLastColumn="0" showRowStripes="1" showColumnStripes="0"/>
</table>
</file>

<file path=xl/tables/table2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5" xr:uid="{DE327657-E206-4344-BF05-0097BB01CAFC}" name="Table154256" displayName="Table154256" ref="AD7:AI42" totalsRowShown="0" headerRowDxfId="71" dataDxfId="70">
  <autoFilter ref="AD7:AI42" xr:uid="{DE327657-E206-4344-BF05-0097BB01CAFC}"/>
  <tableColumns count="6">
    <tableColumn id="1" xr3:uid="{44B3A8BD-64C6-4625-9DE9-9FEEFAD254AA}" name="Make" dataDxfId="69"/>
    <tableColumn id="2" xr3:uid="{24B2CC5B-C8B4-4B4A-8EF4-2BDFD914AF6D}" name="Model" dataDxfId="68"/>
    <tableColumn id="3" xr3:uid="{46B269C5-BAE2-453E-BA24-A6A90E008237}" name="Class" dataDxfId="67"/>
    <tableColumn id="4" xr3:uid="{D9DCE190-4884-4B07-A2EE-980F36EDD5ED}" name="VIN" dataDxfId="66"/>
    <tableColumn id="5" xr3:uid="{6F577425-45C5-4CE2-BF57-8C8BD3DDB84C}" name="Owned" dataDxfId="65"/>
    <tableColumn id="6" xr3:uid="{986999D6-C962-4974-A937-E49B88DD8F96}" name="Leased/Rented" dataDxfId="64"/>
  </tableColumns>
  <tableStyleInfo name="Business Table" showFirstColumn="0" showLastColumn="0" showRowStripes="1" showColumnStripes="0"/>
</table>
</file>

<file path=xl/tables/table2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6" xr:uid="{053F5A8D-C55E-486E-8714-2E71865DBC3B}" name="Table155257" displayName="Table155257" ref="S7:T12" totalsRowShown="0" headerRowDxfId="63" dataDxfId="62" tableBorderDxfId="61">
  <autoFilter ref="S7:T12" xr:uid="{053F5A8D-C55E-486E-8714-2E71865DBC3B}"/>
  <tableColumns count="2">
    <tableColumn id="1" xr3:uid="{932E1F3E-3109-4AB9-A044-0CCABA3B41A9}" name="Groomer Type" dataDxfId="60"/>
    <tableColumn id="2" xr3:uid="{7A93760D-3C67-4AEF-A2A5-9C7AC0370C11}" name="Rate" dataDxfId="59" dataCellStyle="Currency"/>
  </tableColumns>
  <tableStyleInfo name="Business Table" showFirstColumn="0" showLastColumn="0" showRowStripes="1" showColumnStripes="0"/>
</table>
</file>

<file path=xl/tables/table2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7" xr:uid="{5AFF969C-048C-495A-82A0-CE41A0C31371}" name="Table156258" displayName="Table156258" ref="V3:Z4" totalsRowShown="0" headerRowDxfId="58" dataDxfId="57" tableBorderDxfId="56">
  <autoFilter ref="V3:Z4" xr:uid="{5AFF969C-048C-495A-82A0-CE41A0C31371}"/>
  <tableColumns count="5">
    <tableColumn id="1" xr3:uid="{50296F4D-68B4-4456-9AD1-12ACA1CF964A}" name="Class A Flat Rate" dataDxfId="55" dataCellStyle="Currency"/>
    <tableColumn id="2" xr3:uid="{34FA8B2A-8FC6-44A2-836B-92CC0D3F237D}" name="Class B Flat Rate" dataDxfId="54" dataCellStyle="Currency"/>
    <tableColumn id="3" xr3:uid="{8FE9C004-7A06-41CC-B9A0-BCE40DC81FEB}" name="Class C Flate Rate" dataDxfId="53" dataCellStyle="Currency"/>
    <tableColumn id="4" xr3:uid="{0864ACC1-AA5D-4DD1-9CE2-FA0E9D34D66F}" name="Class D Flat Rate" dataDxfId="52" dataCellStyle="Currency"/>
    <tableColumn id="5" xr3:uid="{0F1D42FB-13E9-48C9-AB88-64D502796AC2}" name="Class E Flat Rate" dataDxfId="51" dataCellStyle="Currency"/>
  </tableColumns>
  <tableStyleInfo name="Business Table" showFirstColumn="0" showLastColumn="0" showRowStripes="1" showColumnStripes="0"/>
</table>
</file>

<file path=xl/tables/table2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8" xr:uid="{07A55BC4-C6DA-4B60-80AA-2B828800A9C0}" name="Table157259" displayName="Table157259" ref="V7:AB202" totalsRowShown="0" headerRowDxfId="50" dataDxfId="49" headerRowBorderDxfId="47" tableBorderDxfId="48">
  <autoFilter ref="V7:AB202" xr:uid="{07A55BC4-C6DA-4B60-80AA-2B828800A9C0}"/>
  <tableColumns count="7">
    <tableColumn id="1" xr3:uid="{54469FCD-065F-4A36-B532-21C3B6734BF9}" name="Date" dataDxfId="46"/>
    <tableColumn id="2" xr3:uid="{729C7D0E-5167-4A3E-9DC7-BC7E6B040037}" name="Groomer Operator" dataDxfId="45"/>
    <tableColumn id="3" xr3:uid="{A23AAF7A-FA02-435D-B625-391D2DA1AD02}" name="Trail(s) groomed" dataDxfId="44"/>
    <tableColumn id="4" xr3:uid="{C4641D97-35B8-42B2-9879-89D0AEF47EF4}" name="Groomer Used" dataDxfId="43"/>
    <tableColumn id="5" xr3:uid="{FB6967F5-1A3C-4601-9A66-1FF71BA5D918}" name="Rate" dataDxfId="42"/>
    <tableColumn id="6" xr3:uid="{04E4C551-FA3D-4EFF-A398-9EA52D646615}" name="Hours Groomed" dataDxfId="41"/>
    <tableColumn id="7" xr3:uid="{2C110F1E-6FED-43F9-937F-5C3457F7DFB0}" name="Total Usage ($)" dataDxfId="40">
      <calculatedColumnFormula>Z8*AA8</calculatedColumnFormula>
    </tableColumn>
  </tableColumns>
  <tableStyleInfo name="Business Table" showFirstColumn="0" showLastColumn="0" showRowStripes="1" showColumnStripes="0"/>
</table>
</file>

<file path=xl/tables/table2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9" xr:uid="{BF68053C-5039-45BC-B53A-664BD16E0785}" name="Table158260" displayName="Table158260" ref="AR7:AW202" totalsRowShown="0" headerRowDxfId="39" dataDxfId="38" headerRowBorderDxfId="36" tableBorderDxfId="37">
  <autoFilter ref="AR7:AW202" xr:uid="{BF68053C-5039-45BC-B53A-664BD16E0785}"/>
  <tableColumns count="6">
    <tableColumn id="1" xr3:uid="{142C8AF7-A262-4ACF-AF49-C88C5704CC42}" name="Date" dataDxfId="35"/>
    <tableColumn id="2" xr3:uid="{9D546925-5E9F-4549-A10A-5EBA3B1202FD}" name="Vendor" dataDxfId="34"/>
    <tableColumn id="3" xr3:uid="{2F69E8E4-2715-48F0-B103-75A03FDB8544}" name="Description of Purchase" dataDxfId="33"/>
    <tableColumn id="4" xr3:uid="{6E23C4AF-6ED4-4339-87C0-2A9C40FD8A3D}" name="Cost" dataDxfId="32"/>
    <tableColumn id="5" xr3:uid="{855F0816-AE58-4622-842A-8CAEA58ACA63}" name="Proof of Purchase Number" dataDxfId="31"/>
    <tableColumn id="6" xr3:uid="{E4D38F7E-DD06-4580-B8EA-65084493FFCE}" name="Proof of Payment Number" dataDxfId="30"/>
  </tableColumns>
  <tableStyleInfo name="Business Table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823ED10-85C5-4FFD-B6CC-982AD9E289C9}" name="Table15913" displayName="Table15913" ref="AY7:BD202" totalsRowShown="0" headerRowDxfId="1937" dataDxfId="1936" headerRowBorderDxfId="1934" tableBorderDxfId="1935">
  <autoFilter ref="AY7:BD202" xr:uid="{A823ED10-85C5-4FFD-B6CC-982AD9E289C9}"/>
  <tableColumns count="6">
    <tableColumn id="1" xr3:uid="{87748F25-54E7-422D-B664-5AAF4BF0B68A}" name="Date" dataDxfId="1933"/>
    <tableColumn id="2" xr3:uid="{40F7D0E1-D660-4508-BD32-89D225435587}" name="Vendor" dataDxfId="1932"/>
    <tableColumn id="3" xr3:uid="{3AD4A8CF-F62B-4B39-BF50-82F8E44DAFFC}" name="Description of Contract" dataDxfId="1931"/>
    <tableColumn id="4" xr3:uid="{32861DDF-355C-4941-9CB8-82DFFF133E45}" name="Cost" dataDxfId="1930"/>
    <tableColumn id="5" xr3:uid="{7DE46089-BE69-444F-87BA-58B3CB7B1D02}" name="Proof of Purchase Number" dataDxfId="1929"/>
    <tableColumn id="6" xr3:uid="{401A3D10-4670-4ACD-B403-CC22F769297E}" name="Proof of Payment Number" dataDxfId="1928"/>
  </tableColumns>
  <tableStyleInfo name="Business Table" showFirstColumn="0" showLastColumn="0" showRowStripes="1" showColumnStripes="0"/>
</table>
</file>

<file path=xl/tables/table2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0" xr:uid="{7FD22C71-E475-489D-B162-1160DBF10781}" name="Table159261" displayName="Table159261" ref="AY7:BD202" totalsRowShown="0" headerRowDxfId="29" dataDxfId="28" headerRowBorderDxfId="26" tableBorderDxfId="27">
  <autoFilter ref="AY7:BD202" xr:uid="{7FD22C71-E475-489D-B162-1160DBF10781}"/>
  <tableColumns count="6">
    <tableColumn id="1" xr3:uid="{441CAA73-AC35-4B24-A214-019890E09F0A}" name="Date" dataDxfId="25"/>
    <tableColumn id="2" xr3:uid="{0CC41C6C-5A7A-4BD3-8E21-C0E74B78D6D9}" name="Vendor" dataDxfId="24"/>
    <tableColumn id="3" xr3:uid="{2C29F23C-B5BD-4D02-A28C-88A568EE69B7}" name="Description of Contract" dataDxfId="23"/>
    <tableColumn id="4" xr3:uid="{E3FDF4CD-EC0E-4DD6-85B4-7D463F33FE6C}" name="Cost" dataDxfId="22"/>
    <tableColumn id="5" xr3:uid="{8C48B4D4-B8ED-4BD0-8937-09B469E5C950}" name="Proof of Purchase Number" dataDxfId="21"/>
    <tableColumn id="6" xr3:uid="{CE41061C-3C8F-49B2-B5D6-B0E541388D5F}" name="Proof of Payment Number" dataDxfId="20"/>
  </tableColumns>
  <tableStyleInfo name="Business Table" showFirstColumn="0" showLastColumn="0" showRowStripes="1" showColumnStripes="0"/>
</table>
</file>

<file path=xl/tables/table2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1" xr:uid="{6E483DAC-E4F5-4345-80C6-8148CE161CF8}" name="Table160262" displayName="Table160262" ref="BF7:BK202" totalsRowShown="0" headerRowDxfId="19" dataDxfId="18" headerRowBorderDxfId="16" tableBorderDxfId="17">
  <autoFilter ref="BF7:BK202" xr:uid="{6E483DAC-E4F5-4345-80C6-8148CE161CF8}"/>
  <tableColumns count="6">
    <tableColumn id="1" xr3:uid="{05601B4F-91F4-46F7-A4B5-F7CB112B4ED4}" name="Date" dataDxfId="15"/>
    <tableColumn id="2" xr3:uid="{3D69B0F4-9635-4F82-855F-A86EFFFC5449}" name="Vehicle Registered" dataDxfId="14"/>
    <tableColumn id="3" xr3:uid="{7F11071E-8504-4A0A-A38A-02031F34899D}" name="Vehicle VIN Registered" dataDxfId="13"/>
    <tableColumn id="4" xr3:uid="{500AD53A-810E-4DDE-87CE-35B3B9711DFF}" name="Cost" dataDxfId="12"/>
    <tableColumn id="5" xr3:uid="{2F7DB7B7-705B-4FE3-94BD-C01A1C91A803}" name="Proof of Purchase Number" dataDxfId="11"/>
    <tableColumn id="6" xr3:uid="{B60A45FD-09F6-42C9-B420-F8ABE53DC1BA}" name="Proof of Payment Number" dataDxfId="10"/>
  </tableColumns>
  <tableStyleInfo name="Business Table" showFirstColumn="0" showLastColumn="0" showRowStripes="1" showColumnStripes="0"/>
</table>
</file>

<file path=xl/tables/table2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2" xr:uid="{D800259C-4C6A-4655-B4B9-662BDEF3A88A}" name="Table161263" displayName="Table161263" ref="J3:P4" totalsRowShown="0" headerRowDxfId="9" dataDxfId="8" tableBorderDxfId="7" dataCellStyle="Currency">
  <autoFilter ref="J3:P4" xr:uid="{D800259C-4C6A-4655-B4B9-662BDEF3A88A}"/>
  <tableColumns count="7">
    <tableColumn id="1" xr3:uid="{2700BF79-7803-4A9D-95A8-0B098D5FB2CA}" name="Trail Maintenance Volunteer Labor " dataDxfId="6" dataCellStyle="Currency">
      <calculatedColumnFormula>SUM(G8:G5577)</calculatedColumnFormula>
    </tableColumn>
    <tableColumn id="2" xr3:uid="{1933E2A6-A255-40C7-8189-11AFA9171EC2}" name="Equipment Usage Expenses" dataDxfId="5" dataCellStyle="Currency">
      <calculatedColumnFormula>SUM(Table148251[Total Equipment Usage ($)])</calculatedColumnFormula>
    </tableColumn>
    <tableColumn id="3" xr3:uid="{67BE58D0-4D1D-47A8-BA6E-1B39334242CD}" name="Groomer Usage Expenses" dataDxfId="4" dataCellStyle="Currency">
      <calculatedColumnFormula>SUM(AB8:AB5577)</calculatedColumnFormula>
    </tableColumn>
    <tableColumn id="4" xr3:uid="{FCDB3542-8FE3-422A-B1A4-A14768E627DD}" name="Material Expenses" dataDxfId="3" dataCellStyle="Currency">
      <calculatedColumnFormula>SUM(Table153255[Cost])</calculatedColumnFormula>
    </tableColumn>
    <tableColumn id="5" xr3:uid="{B7351C0A-FE73-46F3-A62A-B5E15E73075F}" name="Signage Expenses" dataDxfId="2" dataCellStyle="Currency">
      <calculatedColumnFormula>SUM(Table158260[Cost])</calculatedColumnFormula>
    </tableColumn>
    <tableColumn id="6" xr3:uid="{D0556C67-CD93-4406-BEDC-A1231FB02088}" name="Insurance Expenses" dataDxfId="1" dataCellStyle="Currency">
      <calculatedColumnFormula>SUM(Table159261[Cost])</calculatedColumnFormula>
    </tableColumn>
    <tableColumn id="7" xr3:uid="{57304C4B-5EAA-4A04-831C-08D6827DCA8F}" name="Registration Expenses" dataDxfId="0" dataCellStyle="Currency">
      <calculatedColumnFormula>SUM(Table160262[Cost])</calculatedColumnFormula>
    </tableColumn>
  </tableColumns>
  <tableStyleInfo name="Business Table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5EDD81C-D951-4C05-ADA3-9079F6D90588}" name="Table16014" displayName="Table16014" ref="BF7:BK202" totalsRowShown="0" headerRowDxfId="1927" dataDxfId="1926" headerRowBorderDxfId="1924" tableBorderDxfId="1925">
  <autoFilter ref="BF7:BK202" xr:uid="{65EDD81C-D951-4C05-ADA3-9079F6D90588}"/>
  <tableColumns count="6">
    <tableColumn id="1" xr3:uid="{07C4D6BD-1E57-4B35-B2DF-291DBAFB9DB7}" name="Date" dataDxfId="1923"/>
    <tableColumn id="2" xr3:uid="{CA62A1FF-A802-4D2F-8B27-DFB4334B7C98}" name="Vehicle Registered" dataDxfId="1922"/>
    <tableColumn id="3" xr3:uid="{CFDF4C38-4F50-4B13-BCE1-D449EBCAAC1F}" name="Vehicle VIN Registered" dataDxfId="1921"/>
    <tableColumn id="4" xr3:uid="{4B1463DC-E77F-4FAE-897B-2A9D188B8EE5}" name="Cost" dataDxfId="1920"/>
    <tableColumn id="5" xr3:uid="{CB8E3D00-1F39-4EE8-99EC-89708214B24A}" name="Proof of Purchase Number" dataDxfId="1919"/>
    <tableColumn id="6" xr3:uid="{8FD16462-F7FB-4789-B4F6-16313035AF9E}" name="Proof of Payment Number" dataDxfId="1918"/>
  </tableColumns>
  <tableStyleInfo name="Business Table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3DEB781-6A04-495E-8909-2D0519A96A02}" name="Table16115" displayName="Table16115" ref="J3:P4" totalsRowShown="0" headerRowDxfId="1917" dataDxfId="1916" tableBorderDxfId="1915" dataCellStyle="Currency">
  <autoFilter ref="J3:P4" xr:uid="{03DEB781-6A04-495E-8909-2D0519A96A02}"/>
  <tableColumns count="7">
    <tableColumn id="1" xr3:uid="{D6A949E7-491D-4A60-B43C-BADB264A623D}" name="Trail Maintenance Volunteer Labor " dataDxfId="1914" dataCellStyle="Currency">
      <calculatedColumnFormula>SUM(G8:G5577)</calculatedColumnFormula>
    </tableColumn>
    <tableColumn id="2" xr3:uid="{E4B38D9A-5DA7-46E1-A0A8-531715293F04}" name="Equipment Usage Expenses" dataDxfId="1913" dataCellStyle="Currency">
      <calculatedColumnFormula>SUM(Table1483[Total Equipment Usage ($)])</calculatedColumnFormula>
    </tableColumn>
    <tableColumn id="3" xr3:uid="{8D855A04-19AE-47B2-9C86-DEF5A75A182C}" name="Groomer Usage Expenses" dataDxfId="1912" dataCellStyle="Currency">
      <calculatedColumnFormula>SUM(AB8:AB5577)</calculatedColumnFormula>
    </tableColumn>
    <tableColumn id="4" xr3:uid="{E02D5E2F-5ADE-4E82-954F-C1E4D120D10F}" name="Material Expenses" dataDxfId="1911" dataCellStyle="Currency">
      <calculatedColumnFormula>SUM(Table1537[Cost])</calculatedColumnFormula>
    </tableColumn>
    <tableColumn id="5" xr3:uid="{CDE4AB5C-CB6F-47C4-A496-00B634281A37}" name="Signage Expenses" dataDxfId="1910" dataCellStyle="Currency">
      <calculatedColumnFormula>SUM(Table15812[Cost])</calculatedColumnFormula>
    </tableColumn>
    <tableColumn id="6" xr3:uid="{07929790-B0C3-4FB1-B8F2-462934D4FA3B}" name="Insurance Expenses" dataDxfId="1909" dataCellStyle="Currency">
      <calculatedColumnFormula>SUM(Table15913[Cost])</calculatedColumnFormula>
    </tableColumn>
    <tableColumn id="7" xr3:uid="{F20823BF-3836-4022-A9DA-4D8567C5A12C}" name="Registration Expenses" dataDxfId="1908" dataCellStyle="Currency">
      <calculatedColumnFormula>SUM(Table16014[Cost])</calculatedColumnFormula>
    </tableColumn>
  </tableColumns>
  <tableStyleInfo name="Business Table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98E32F8-63BB-4ABE-A231-30BF589EF697}" name="Table14816" displayName="Table14816" ref="A7:K202" totalsRowShown="0" headerRowDxfId="1907" dataDxfId="1906">
  <autoFilter ref="A7:K202" xr:uid="{A98E32F8-63BB-4ABE-A231-30BF589EF697}"/>
  <tableColumns count="11">
    <tableColumn id="1" xr3:uid="{E3CD5AE2-31B8-4440-95F7-73A6424F7B44}" name="Date" dataDxfId="1905"/>
    <tableColumn id="2" xr3:uid="{546AB8E7-7B1A-4441-84F1-3EFAF8215069}" name="Volunteer Name" dataDxfId="1904"/>
    <tableColumn id="3" xr3:uid="{76BC2AB2-510A-47A7-AA2B-10C703FF4A4E}" name="Trail Worked" dataDxfId="1903"/>
    <tableColumn id="4" xr3:uid="{8CF6CF22-3019-4DDC-ADFE-E63ED701A9A7}" name="Description of Work" dataDxfId="1902"/>
    <tableColumn id="5" xr3:uid="{9D9952BF-4D33-4DF3-8FCC-F53B1B8316B8}" name="Hours Worked" dataDxfId="1901"/>
    <tableColumn id="12" xr3:uid="{14FC5819-F408-4715-B9A7-457BD196936D}" name="Rate" dataDxfId="1900"/>
    <tableColumn id="7" xr3:uid="{F5D01546-66CD-4E26-8C24-BC168C658E48}" name="Total Compensation" dataDxfId="1899">
      <calculatedColumnFormula>E8*F8</calculatedColumnFormula>
    </tableColumn>
    <tableColumn id="6" xr3:uid="{D51B8FDF-32FB-4B4F-8279-733E62310458}" name="Equipment Used" dataDxfId="1898"/>
    <tableColumn id="8" xr3:uid="{3D0228F2-FFC7-4213-854D-782B7B12F7DB}" name="Rate for Equipment Use (See right table)" dataDxfId="1897"/>
    <tableColumn id="9" xr3:uid="{575C0137-81ED-457B-9928-BDDCC4EE605D}" name="Hours Used" dataDxfId="1896"/>
    <tableColumn id="10" xr3:uid="{47F4B2A0-9CEA-4DDA-BF6E-301E0C70B15F}" name="Total Equipment Usage ($)" dataDxfId="1895">
      <calculatedColumnFormula>I8*J8</calculatedColumnFormula>
    </tableColumn>
  </tableColumns>
  <tableStyleInfo name="Business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90B430E0-8AF0-4238-AB8D-E5FA7F4A876A}" name="Table148" displayName="Table148" ref="A7:K202" totalsRowShown="0" headerRowDxfId="2119" dataDxfId="2118">
  <autoFilter ref="A7:K202" xr:uid="{90B430E0-8AF0-4238-AB8D-E5FA7F4A876A}"/>
  <tableColumns count="11">
    <tableColumn id="1" xr3:uid="{10871EA3-192D-481A-AD39-A272494F2C68}" name="Date" dataDxfId="2117"/>
    <tableColumn id="2" xr3:uid="{080836C5-32CB-46E4-B4CD-051ADCF26C45}" name="Volunteer Name" dataDxfId="2116"/>
    <tableColumn id="3" xr3:uid="{1F84542E-6F16-4D44-B91D-4AAC1C4D5781}" name="Trail Worked" dataDxfId="2115"/>
    <tableColumn id="4" xr3:uid="{BC63795D-F865-4075-AB93-65510EB96DD3}" name="Description of Work" dataDxfId="2114"/>
    <tableColumn id="5" xr3:uid="{89A0B5F7-7BF9-40C9-9257-BC6993D63EAC}" name="Hours Worked" dataDxfId="2113"/>
    <tableColumn id="12" xr3:uid="{634292AE-0FE4-4792-9627-4849FE7CC71C}" name="Rate" dataDxfId="2112"/>
    <tableColumn id="7" xr3:uid="{2AC80867-CF7A-49FE-9818-6F6CC2805696}" name="Total Compensation" dataDxfId="2111">
      <calculatedColumnFormula>E8*F8</calculatedColumnFormula>
    </tableColumn>
    <tableColumn id="6" xr3:uid="{208308E9-C311-4323-9FC4-0504F0831E34}" name="Equipment Used" dataDxfId="2110"/>
    <tableColumn id="8" xr3:uid="{71BD7145-8EA4-4624-9E40-7981E33C142E}" name="Rate for Equipment Use (See right table)" dataDxfId="2109"/>
    <tableColumn id="9" xr3:uid="{5CD01A04-494E-4918-9538-8ECE05379598}" name="Hours Used" dataDxfId="2108"/>
    <tableColumn id="10" xr3:uid="{2BA58BB0-C857-410F-82E3-082D6F61455D}" name="Total Equipment Usage ($)" dataDxfId="2107">
      <calculatedColumnFormula>I8*J8</calculatedColumnFormula>
    </tableColumn>
  </tableColumns>
  <tableStyleInfo name="Business Table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967BC-1E3D-4AF6-9829-E49D301FCADB}" name="Table14515017" displayName="Table14515017" ref="M8:N25" totalsRowShown="0" headerRowDxfId="1894" dataDxfId="1893">
  <autoFilter ref="M8:N25" xr:uid="{939967BC-1E3D-4AF6-9829-E49D301FCADB}"/>
  <tableColumns count="2">
    <tableColumn id="1" xr3:uid="{351D10F6-AB36-471B-B157-7BEE931638F9}" name="Type" dataDxfId="1892"/>
    <tableColumn id="2" xr3:uid="{5CE0AD39-F637-46CB-9035-2D78E49662A5}" name="Rate" dataDxfId="1891"/>
  </tableColumns>
  <tableStyleInfo name="Business Table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1787EB8-1A28-42C6-97DD-4C8CED6F0698}" name="Table14615118" displayName="Table14615118" ref="O8:P14" totalsRowShown="0" headerRowDxfId="1890" dataDxfId="1889">
  <autoFilter ref="O8:P14" xr:uid="{C1787EB8-1A28-42C6-97DD-4C8CED6F0698}"/>
  <tableColumns count="2">
    <tableColumn id="1" xr3:uid="{8E44CC6E-3975-46C2-A812-0F6C1CCD2ED1}" name="Type" dataDxfId="1888"/>
    <tableColumn id="2" xr3:uid="{A1C7F8C5-319C-4E14-A462-66425FBE3728}" name="Rate" dataDxfId="1887"/>
  </tableColumns>
  <tableStyleInfo name="Business Table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E76CB46-1E3E-49A0-A27C-97A5D71C243A}" name="Table14715219" displayName="Table14715219" ref="O16:P22" totalsRowShown="0" headerRowDxfId="1886" dataDxfId="1885">
  <autoFilter ref="O16:P22" xr:uid="{3E76CB46-1E3E-49A0-A27C-97A5D71C243A}"/>
  <tableColumns count="2">
    <tableColumn id="1" xr3:uid="{8A6E3514-037B-4F92-901B-762B90562C23}" name="Type" dataDxfId="1884"/>
    <tableColumn id="2" xr3:uid="{48F97D52-0F32-4FE7-BB8B-B224D5D5031C}" name="Rate" dataDxfId="1883" dataCellStyle="Currency"/>
  </tableColumns>
  <tableStyleInfo name="Business Table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17D82B9-2D83-4174-97DD-6FDFB9B578FB}" name="Table15320" displayName="Table15320" ref="AK7:AP202" totalsRowShown="0" headerRowDxfId="1882" dataDxfId="1881" tableBorderDxfId="1880">
  <autoFilter ref="AK7:AP202" xr:uid="{C17D82B9-2D83-4174-97DD-6FDFB9B578FB}"/>
  <tableColumns count="6">
    <tableColumn id="1" xr3:uid="{BC67C059-56E8-4500-BFAC-271C8CAF0617}" name="Date" dataDxfId="1879"/>
    <tableColumn id="2" xr3:uid="{8002CE68-6A6E-480D-AAF1-F9D9E189D2F8}" name="Vendor" dataDxfId="1878"/>
    <tableColumn id="3" xr3:uid="{9E88BD67-B0F0-49E7-A1ED-5901B2E03D37}" name="Description of Purchase" dataDxfId="1877"/>
    <tableColumn id="4" xr3:uid="{BF653660-DE8E-4258-A860-8D7D6685AE2A}" name="Cost" dataDxfId="1876"/>
    <tableColumn id="5" xr3:uid="{DD11C143-93BC-4A2D-B8C4-95B71FB357B0}" name="Proof of Purchase Number" dataDxfId="1875"/>
    <tableColumn id="6" xr3:uid="{5165B05E-58CC-4AE3-9E7A-C4BA861E44CE}" name="Proof of Payment Number" dataDxfId="1874"/>
  </tableColumns>
  <tableStyleInfo name="Business Table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C424931-8586-41EC-8992-78DB0A8215D9}" name="Table15421" displayName="Table15421" ref="AD7:AI42" totalsRowShown="0" headerRowDxfId="1873" dataDxfId="1872">
  <autoFilter ref="AD7:AI42" xr:uid="{9C424931-8586-41EC-8992-78DB0A8215D9}"/>
  <tableColumns count="6">
    <tableColumn id="1" xr3:uid="{F796A3E6-38F0-4CD2-9AB0-EF696E10344D}" name="Make" dataDxfId="1871"/>
    <tableColumn id="2" xr3:uid="{D3B7EC8B-E3F0-4A92-B5A0-D6B6B37FD00A}" name="Model" dataDxfId="1870"/>
    <tableColumn id="3" xr3:uid="{224A4382-2547-47E9-A85E-DC98088900F5}" name="Class" dataDxfId="1869"/>
    <tableColumn id="4" xr3:uid="{04DD3096-A1B5-4A25-BFD1-2E29C900E88B}" name="VIN" dataDxfId="1868"/>
    <tableColumn id="5" xr3:uid="{F44E65C8-8D83-4751-B385-CC1A623E5175}" name="Owned" dataDxfId="1867"/>
    <tableColumn id="6" xr3:uid="{6EB25837-A452-4142-8F49-5AF2B7B5B93E}" name="Leased/Rented" dataDxfId="1866"/>
  </tableColumns>
  <tableStyleInfo name="Business Table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0F5A9D7-951D-4F55-BC3B-2186C3A98EDF}" name="Table15522" displayName="Table15522" ref="S7:T12" totalsRowShown="0" headerRowDxfId="1865" dataDxfId="1864" tableBorderDxfId="1863">
  <autoFilter ref="S7:T12" xr:uid="{60F5A9D7-951D-4F55-BC3B-2186C3A98EDF}"/>
  <tableColumns count="2">
    <tableColumn id="1" xr3:uid="{85804546-7A4E-4E57-A4CC-72BD27E758D3}" name="Groomer Type" dataDxfId="1862"/>
    <tableColumn id="2" xr3:uid="{097C030A-9D1A-4977-8C4C-48A62E155739}" name="Rate" dataDxfId="1861" dataCellStyle="Currency"/>
  </tableColumns>
  <tableStyleInfo name="Business Table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DD06C6F-8E49-40E0-800C-9A143FA6F955}" name="Table15623" displayName="Table15623" ref="V3:Z4" totalsRowShown="0" headerRowDxfId="1860" dataDxfId="1859" tableBorderDxfId="1858">
  <autoFilter ref="V3:Z4" xr:uid="{8DD06C6F-8E49-40E0-800C-9A143FA6F955}"/>
  <tableColumns count="5">
    <tableColumn id="1" xr3:uid="{3E76E8F0-A26B-4A30-8BF6-81250AACF4EC}" name="Class A Flat Rate" dataDxfId="1857" dataCellStyle="Currency"/>
    <tableColumn id="2" xr3:uid="{75DC5DE3-F73A-4618-9316-F6BBBFAB1D1A}" name="Class B Flat Rate" dataDxfId="1856" dataCellStyle="Currency"/>
    <tableColumn id="3" xr3:uid="{9269877B-3E62-4E8D-9040-010B64943384}" name="Class C Flate Rate" dataDxfId="1855" dataCellStyle="Currency"/>
    <tableColumn id="4" xr3:uid="{4289C93F-558F-4C6C-98D2-AA3FB79BD8D5}" name="Class D Flat Rate" dataDxfId="1854" dataCellStyle="Currency"/>
    <tableColumn id="5" xr3:uid="{1AD31985-B54D-4BA7-823C-AC34FEB67F87}" name="Class E Flat Rate" dataDxfId="1853" dataCellStyle="Currency"/>
  </tableColumns>
  <tableStyleInfo name="Business Table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7B7A544-B39B-4970-A22D-173F95705DAF}" name="Table15724" displayName="Table15724" ref="V7:AB202" totalsRowShown="0" headerRowDxfId="1852" dataDxfId="1851" headerRowBorderDxfId="1849" tableBorderDxfId="1850">
  <autoFilter ref="V7:AB202" xr:uid="{67B7A544-B39B-4970-A22D-173F95705DAF}"/>
  <tableColumns count="7">
    <tableColumn id="1" xr3:uid="{75DD0055-6B04-43E8-ABEC-B644AD4391CC}" name="Date" dataDxfId="1848"/>
    <tableColumn id="2" xr3:uid="{7800FC93-0CCC-4B8C-BEDC-C3E5F4EA1946}" name="Groomer Operator" dataDxfId="1847"/>
    <tableColumn id="3" xr3:uid="{AFD955FE-162D-4F44-A92B-F1BE3C3D3C4A}" name="Trail(s) groomed" dataDxfId="1846"/>
    <tableColumn id="4" xr3:uid="{03B5E1C4-BD35-4432-BDAF-A3F1BA4642BE}" name="Groomer Used" dataDxfId="1845"/>
    <tableColumn id="5" xr3:uid="{BDE8F62B-8B9E-4EEF-9745-AA703462640A}" name="Rate" dataDxfId="1844"/>
    <tableColumn id="6" xr3:uid="{AA90E84F-E9EE-4805-8135-DB9BCFFA9A9E}" name="Hours Groomed" dataDxfId="1843"/>
    <tableColumn id="7" xr3:uid="{E7DFDB98-FC2C-4E25-9EE3-49808260E28C}" name="Total Usage ($)" dataDxfId="1842">
      <calculatedColumnFormula>Z8*AA8</calculatedColumnFormula>
    </tableColumn>
  </tableColumns>
  <tableStyleInfo name="Business Table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34D89C92-0C70-46EC-AAFE-89BFCC6BF519}" name="Table15825" displayName="Table15825" ref="AR7:AW202" totalsRowShown="0" headerRowDxfId="1841" dataDxfId="1840" headerRowBorderDxfId="1838" tableBorderDxfId="1839">
  <autoFilter ref="AR7:AW202" xr:uid="{34D89C92-0C70-46EC-AAFE-89BFCC6BF519}"/>
  <tableColumns count="6">
    <tableColumn id="1" xr3:uid="{3D0ABCB6-8BBD-40A2-9EE3-F48D35990952}" name="Date" dataDxfId="1837"/>
    <tableColumn id="2" xr3:uid="{9FD3F4D4-6BA1-4C0E-8C46-36C53347735C}" name="Vendor" dataDxfId="1836"/>
    <tableColumn id="3" xr3:uid="{017EDCAC-2520-4EA2-8337-30B3CC22976E}" name="Description of Purchase" dataDxfId="1835"/>
    <tableColumn id="4" xr3:uid="{1181DB85-81A5-470F-9394-E781B720191E}" name="Cost" dataDxfId="1834"/>
    <tableColumn id="5" xr3:uid="{1DBF741E-45F4-4088-A2E9-303A06671430}" name="Proof of Purchase Number" dataDxfId="1833"/>
    <tableColumn id="6" xr3:uid="{1D1F5AD0-6103-4EB6-A1DF-16825FF8C78D}" name="Proof of Payment Number" dataDxfId="1832"/>
  </tableColumns>
  <tableStyleInfo name="Business Table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4636A93-E5D3-41F9-AB75-FC7744CFD9F1}" name="Table15926" displayName="Table15926" ref="AY7:BD202" totalsRowShown="0" headerRowDxfId="1831" dataDxfId="1830" headerRowBorderDxfId="1828" tableBorderDxfId="1829">
  <autoFilter ref="AY7:BD202" xr:uid="{94636A93-E5D3-41F9-AB75-FC7744CFD9F1}"/>
  <tableColumns count="6">
    <tableColumn id="1" xr3:uid="{2483F305-A648-4D6C-94A1-92028CC8AE19}" name="Date" dataDxfId="1827"/>
    <tableColumn id="2" xr3:uid="{E7DC4EDE-ABC9-4362-AABD-0F8254D8F726}" name="Vendor" dataDxfId="1826"/>
    <tableColumn id="3" xr3:uid="{DE4EE0F2-B083-4DEE-BEEF-E37943DEC24E}" name="Description of Contract" dataDxfId="1825"/>
    <tableColumn id="4" xr3:uid="{5C09A498-C867-4F71-A473-1BE6FFC830AB}" name="Cost" dataDxfId="1824"/>
    <tableColumn id="5" xr3:uid="{B2537F88-B838-4172-B9D3-2D68BA6D3068}" name="Proof of Purchase Number" dataDxfId="1823"/>
    <tableColumn id="6" xr3:uid="{C6FC76DE-6AB8-447C-8E8E-F20C4A11BB9A}" name="Proof of Payment Number" dataDxfId="1822"/>
  </tableColumns>
  <tableStyleInfo name="Business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2F4ED435-BEFC-48D8-82BF-D401BD53E6F2}" name="Table145150" displayName="Table145150" ref="M8:N25" totalsRowShown="0" headerRowDxfId="2106" dataDxfId="2105">
  <autoFilter ref="M8:N25" xr:uid="{2F4ED435-BEFC-48D8-82BF-D401BD53E6F2}"/>
  <tableColumns count="2">
    <tableColumn id="1" xr3:uid="{079DAD71-3D16-45E7-B1CF-4AE933658846}" name="Type" dataDxfId="2104"/>
    <tableColumn id="2" xr3:uid="{EA060975-5551-45FF-9F1F-83D74682423B}" name="Rate" dataDxfId="2103"/>
  </tableColumns>
  <tableStyleInfo name="Business Table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9D2DADB7-3A23-4903-BA1F-9454F854A0FB}" name="Table16027" displayName="Table16027" ref="BF7:BK202" totalsRowShown="0" headerRowDxfId="1821" dataDxfId="1820" headerRowBorderDxfId="1818" tableBorderDxfId="1819">
  <autoFilter ref="BF7:BK202" xr:uid="{9D2DADB7-3A23-4903-BA1F-9454F854A0FB}"/>
  <tableColumns count="6">
    <tableColumn id="1" xr3:uid="{ECCE322B-E81C-4967-9ED3-DCE8234B41A0}" name="Date" dataDxfId="1817"/>
    <tableColumn id="2" xr3:uid="{2C2557A3-CA17-45FF-B9CF-5A5436DD429E}" name="Vehicle Registered" dataDxfId="1816"/>
    <tableColumn id="3" xr3:uid="{9EF9DCC0-DD70-4F7F-AE4C-5086E07074A7}" name="Vehicle VIN Registered" dataDxfId="1815"/>
    <tableColumn id="4" xr3:uid="{5B4FF00A-6B9B-470A-9914-322BF29220BE}" name="Cost" dataDxfId="1814"/>
    <tableColumn id="5" xr3:uid="{1B47DF69-72D2-441E-A683-F59A3E2045DA}" name="Proof of Purchase Number" dataDxfId="1813"/>
    <tableColumn id="6" xr3:uid="{2B279143-E845-4790-BD14-FDD0E27DC5E9}" name="Proof of Payment Number" dataDxfId="1812"/>
  </tableColumns>
  <tableStyleInfo name="Business Table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428B2D5D-C5E9-4C14-96EB-B034A5D674E4}" name="Table16128" displayName="Table16128" ref="J3:P4" totalsRowShown="0" headerRowDxfId="1811" dataDxfId="1810" tableBorderDxfId="1809" dataCellStyle="Currency">
  <autoFilter ref="J3:P4" xr:uid="{428B2D5D-C5E9-4C14-96EB-B034A5D674E4}"/>
  <tableColumns count="7">
    <tableColumn id="1" xr3:uid="{07274E30-B4E9-4E29-BB0C-2D9DF60AD29F}" name="Trail Maintenance Volunteer Labor " dataDxfId="1808" dataCellStyle="Currency">
      <calculatedColumnFormula>SUM(G8:G5577)</calculatedColumnFormula>
    </tableColumn>
    <tableColumn id="2" xr3:uid="{8DFCA017-0B57-48C7-9170-153C4BB088FC}" name="Equipment Usage Expenses" dataDxfId="1807" dataCellStyle="Currency">
      <calculatedColumnFormula>SUM(Table14816[Total Equipment Usage ($)])</calculatedColumnFormula>
    </tableColumn>
    <tableColumn id="3" xr3:uid="{E9F8E371-BD49-4786-B716-45189727CDF3}" name="Groomer Usage Expenses" dataDxfId="1806" dataCellStyle="Currency">
      <calculatedColumnFormula>SUM(AB8:AB5577)</calculatedColumnFormula>
    </tableColumn>
    <tableColumn id="4" xr3:uid="{076EBE54-FE2F-4F8F-B88A-5A5B04C569EE}" name="Material Expenses" dataDxfId="1805" dataCellStyle="Currency">
      <calculatedColumnFormula>SUM(Table15320[Cost])</calculatedColumnFormula>
    </tableColumn>
    <tableColumn id="5" xr3:uid="{F2F39156-0CB9-46CA-A222-BF3BDCD51ED2}" name="Signage Expenses" dataDxfId="1804" dataCellStyle="Currency">
      <calculatedColumnFormula>SUM(Table15825[Cost])</calculatedColumnFormula>
    </tableColumn>
    <tableColumn id="6" xr3:uid="{2EA55FF7-7A29-4702-9895-3F2B5EE49DB6}" name="Insurance Expenses" dataDxfId="1803" dataCellStyle="Currency">
      <calculatedColumnFormula>SUM(Table15926[Cost])</calculatedColumnFormula>
    </tableColumn>
    <tableColumn id="7" xr3:uid="{93235243-27D0-41AD-9CCE-601A6CF4B923}" name="Registration Expenses" dataDxfId="1802" dataCellStyle="Currency">
      <calculatedColumnFormula>SUM(Table16027[Cost])</calculatedColumnFormula>
    </tableColumn>
  </tableColumns>
  <tableStyleInfo name="Business Table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3E97A21-D4AF-4AA2-B398-87525AE53863}" name="Table14829" displayName="Table14829" ref="A7:K202" totalsRowShown="0" headerRowDxfId="1801" dataDxfId="1800">
  <autoFilter ref="A7:K202" xr:uid="{03E97A21-D4AF-4AA2-B398-87525AE53863}"/>
  <tableColumns count="11">
    <tableColumn id="1" xr3:uid="{01B78F9A-2B17-4AAD-A3DA-C5DB7B78AB8B}" name="Date" dataDxfId="1799"/>
    <tableColumn id="2" xr3:uid="{DA6BD663-14C5-408B-BDF9-34370DB5AD59}" name="Volunteer Name" dataDxfId="1798"/>
    <tableColumn id="3" xr3:uid="{7E9F6867-76CA-4755-A592-36A624CBC42B}" name="Trail Worked" dataDxfId="1797"/>
    <tableColumn id="4" xr3:uid="{8CD83143-80F1-4ED8-B596-50547A1ABC7B}" name="Description of Work" dataDxfId="1796"/>
    <tableColumn id="5" xr3:uid="{116838CA-68D6-414B-9EF3-EA7790C25AB6}" name="Hours Worked" dataDxfId="1795"/>
    <tableColumn id="12" xr3:uid="{FE85874D-B269-411A-9EB4-FD8EDE7255FA}" name="Rate" dataDxfId="1794"/>
    <tableColumn id="7" xr3:uid="{1CC7F048-ED30-4C12-90F1-3859686A9E41}" name="Total Compensation" dataDxfId="1793">
      <calculatedColumnFormula>E8*F8</calculatedColumnFormula>
    </tableColumn>
    <tableColumn id="6" xr3:uid="{6ED9FA30-BABA-4248-94D1-53D0585C8252}" name="Equipment Used" dataDxfId="1792"/>
    <tableColumn id="8" xr3:uid="{32D22141-331C-4754-BEE1-B99AFD52812D}" name="Rate for Equipment Use (See right table)" dataDxfId="1791"/>
    <tableColumn id="9" xr3:uid="{3C0E284D-167D-426B-A73C-9F07DE559476}" name="Hours Used" dataDxfId="1790"/>
    <tableColumn id="10" xr3:uid="{10194159-FE78-4866-9BDD-8A96FFBF8E8B}" name="Total Equipment Usage ($)" dataDxfId="1789">
      <calculatedColumnFormula>I8*J8</calculatedColumnFormula>
    </tableColumn>
  </tableColumns>
  <tableStyleInfo name="Business Table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2A485EB-0466-46BF-BE1C-4298C16F1B36}" name="Table14515030" displayName="Table14515030" ref="M8:N25" totalsRowShown="0" headerRowDxfId="1788" dataDxfId="1787">
  <autoFilter ref="M8:N25" xr:uid="{C2A485EB-0466-46BF-BE1C-4298C16F1B36}"/>
  <tableColumns count="2">
    <tableColumn id="1" xr3:uid="{19EBD04D-A6FD-43C7-8491-6E7C8543115A}" name="Type" dataDxfId="1786"/>
    <tableColumn id="2" xr3:uid="{922E9232-A57D-42B0-826C-931844518A3E}" name="Rate" dataDxfId="1785"/>
  </tableColumns>
  <tableStyleInfo name="Business Table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CC0C8689-CF8E-4673-BE34-9AA88F6B284E}" name="Table14615131" displayName="Table14615131" ref="O8:P14" totalsRowShown="0" headerRowDxfId="1784" dataDxfId="1783">
  <autoFilter ref="O8:P14" xr:uid="{CC0C8689-CF8E-4673-BE34-9AA88F6B284E}"/>
  <tableColumns count="2">
    <tableColumn id="1" xr3:uid="{29215433-8619-42E3-8E5E-B472DEE73D05}" name="Type" dataDxfId="1782"/>
    <tableColumn id="2" xr3:uid="{F64E1BF0-600C-4EAA-AD20-D5E93DFD3BD8}" name="Rate" dataDxfId="1781"/>
  </tableColumns>
  <tableStyleInfo name="Business Table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A9B2AB6-D903-407C-A6AE-4BE745A3A4A4}" name="Table14715232" displayName="Table14715232" ref="O16:P22" totalsRowShown="0" headerRowDxfId="1780" dataDxfId="1779">
  <autoFilter ref="O16:P22" xr:uid="{8A9B2AB6-D903-407C-A6AE-4BE745A3A4A4}"/>
  <tableColumns count="2">
    <tableColumn id="1" xr3:uid="{CA6446F4-0BD6-4F9E-B8A0-090AD9D16048}" name="Type" dataDxfId="1778"/>
    <tableColumn id="2" xr3:uid="{3AB797FC-699D-43F2-943A-8011186D9DB1}" name="Rate" dataDxfId="1777" dataCellStyle="Currency"/>
  </tableColumns>
  <tableStyleInfo name="Business Table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345C043-2978-47A0-94CF-AC95DCC44173}" name="Table15333" displayName="Table15333" ref="AK7:AP202" totalsRowShown="0" headerRowDxfId="1776" dataDxfId="1775" tableBorderDxfId="1774">
  <autoFilter ref="AK7:AP202" xr:uid="{E345C043-2978-47A0-94CF-AC95DCC44173}"/>
  <tableColumns count="6">
    <tableColumn id="1" xr3:uid="{1B3468A3-A71C-43EF-A08A-0095E28C117D}" name="Date" dataDxfId="1773"/>
    <tableColumn id="2" xr3:uid="{E9CB2787-C673-47CE-BCC0-F2BAE0021AFB}" name="Vendor" dataDxfId="1772"/>
    <tableColumn id="3" xr3:uid="{B19C6EA4-4B0D-4842-AA80-0FB2B91E7A9A}" name="Description of Purchase" dataDxfId="1771"/>
    <tableColumn id="4" xr3:uid="{EBE6B34B-630B-4848-B179-4DB62143CBAF}" name="Cost" dataDxfId="1770"/>
    <tableColumn id="5" xr3:uid="{823B7600-35FF-4CE9-AA5B-A126E56FF9F6}" name="Proof of Purchase Number" dataDxfId="1769"/>
    <tableColumn id="6" xr3:uid="{815499F7-F1C6-402C-8454-75ECBFE5109F}" name="Proof of Payment Number" dataDxfId="1768"/>
  </tableColumns>
  <tableStyleInfo name="Business Table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687E62A-918A-4762-8956-73C09FE0AEAF}" name="Table15434" displayName="Table15434" ref="AD7:AI42" totalsRowShown="0" headerRowDxfId="1767" dataDxfId="1766">
  <autoFilter ref="AD7:AI42" xr:uid="{B687E62A-918A-4762-8956-73C09FE0AEAF}"/>
  <tableColumns count="6">
    <tableColumn id="1" xr3:uid="{C8900A52-85A8-4E2A-B794-D3F24B2E33BD}" name="Make" dataDxfId="1765"/>
    <tableColumn id="2" xr3:uid="{1A22D884-D336-49AF-8F47-1527AAE52D57}" name="Model" dataDxfId="1764"/>
    <tableColumn id="3" xr3:uid="{1D3EB9F0-061A-448D-BEB0-6D89356D0245}" name="Class" dataDxfId="1763"/>
    <tableColumn id="4" xr3:uid="{B29F88E7-A67A-4E13-9E82-480AFA68559E}" name="VIN" dataDxfId="1762"/>
    <tableColumn id="5" xr3:uid="{1FFAF02E-88A0-4DB0-836C-6F6C7591C9B5}" name="Owned" dataDxfId="1761"/>
    <tableColumn id="6" xr3:uid="{314B9F0D-668C-4E4A-BE4F-5DC096B79B74}" name="Leased/Rented" dataDxfId="1760"/>
  </tableColumns>
  <tableStyleInfo name="Business Table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EE1F4190-9330-4B9D-8138-6744CA3EF3E0}" name="Table15535" displayName="Table15535" ref="S7:T12" totalsRowShown="0" headerRowDxfId="1759" dataDxfId="1758" tableBorderDxfId="1757">
  <autoFilter ref="S7:T12" xr:uid="{EE1F4190-9330-4B9D-8138-6744CA3EF3E0}"/>
  <tableColumns count="2">
    <tableColumn id="1" xr3:uid="{93D33A36-9453-43A7-9674-01F438E6FF66}" name="Groomer Type" dataDxfId="1756"/>
    <tableColumn id="2" xr3:uid="{6596A5E0-ADF4-49AF-9B49-9CDACADD263D}" name="Rate" dataDxfId="1755" dataCellStyle="Currency"/>
  </tableColumns>
  <tableStyleInfo name="Business Table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3A2635A-8EAD-4D0F-BE61-F074AE802511}" name="Table15636" displayName="Table15636" ref="V3:Z4" totalsRowShown="0" headerRowDxfId="1754" dataDxfId="1753" tableBorderDxfId="1752">
  <autoFilter ref="V3:Z4" xr:uid="{83A2635A-8EAD-4D0F-BE61-F074AE802511}"/>
  <tableColumns count="5">
    <tableColumn id="1" xr3:uid="{A4AC7253-11F7-4AD5-9678-65B0A0D3BAA4}" name="Class A Flat Rate" dataDxfId="1751" dataCellStyle="Currency"/>
    <tableColumn id="2" xr3:uid="{77CB2875-0FD5-4795-97A2-9DFA39C9AAEF}" name="Class B Flat Rate" dataDxfId="1750" dataCellStyle="Currency"/>
    <tableColumn id="3" xr3:uid="{F0E9CB82-A876-4714-B905-C62FD8915403}" name="Class C Flate Rate" dataDxfId="1749" dataCellStyle="Currency"/>
    <tableColumn id="4" xr3:uid="{6CB322F7-0EA0-4B0C-8B3E-90AFE53AEE8A}" name="Class D Flat Rate" dataDxfId="1748" dataCellStyle="Currency"/>
    <tableColumn id="5" xr3:uid="{A24DD9E5-39F5-4CB4-8F1C-2957A5029265}" name="Class E Flat Rate" dataDxfId="1747" dataCellStyle="Currency"/>
  </tableColumns>
  <tableStyleInfo name="Business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2BAC3949-8F9D-4240-87A5-A517D0B36A70}" name="Table146151" displayName="Table146151" ref="O8:P14" totalsRowShown="0" headerRowDxfId="2102" dataDxfId="2101">
  <autoFilter ref="O8:P14" xr:uid="{2BAC3949-8F9D-4240-87A5-A517D0B36A70}"/>
  <tableColumns count="2">
    <tableColumn id="1" xr3:uid="{B27A15C5-6EBD-4871-8CC4-AF550ED68862}" name="Type" dataDxfId="2100"/>
    <tableColumn id="2" xr3:uid="{35735783-11E8-4D89-9C22-6924B0AD0068}" name="Rate" dataDxfId="2099"/>
  </tableColumns>
  <tableStyleInfo name="Business Table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CFA85B45-E64B-4C47-BB95-CD18D10E385C}" name="Table15737" displayName="Table15737" ref="V7:AB202" totalsRowShown="0" headerRowDxfId="1746" dataDxfId="1745" headerRowBorderDxfId="1743" tableBorderDxfId="1744">
  <autoFilter ref="V7:AB202" xr:uid="{CFA85B45-E64B-4C47-BB95-CD18D10E385C}"/>
  <tableColumns count="7">
    <tableColumn id="1" xr3:uid="{9C1C7856-11AC-47AC-9EBF-AB4D0EAED1CF}" name="Date" dataDxfId="1742"/>
    <tableColumn id="2" xr3:uid="{94E8C99E-23CC-4FD7-9F25-C27A1CF8F3C8}" name="Groomer Operator" dataDxfId="1741"/>
    <tableColumn id="3" xr3:uid="{5DFEEB23-68C8-46BE-A558-3048E303EEF3}" name="Trail(s) groomed" dataDxfId="1740"/>
    <tableColumn id="4" xr3:uid="{25099AEA-0A98-40C3-8903-D29182AF9077}" name="Groomer Used" dataDxfId="1739"/>
    <tableColumn id="5" xr3:uid="{C219F460-6C47-426B-B21B-8C16C1D86505}" name="Rate" dataDxfId="1738"/>
    <tableColumn id="6" xr3:uid="{2F52B140-6CD0-44A4-8E50-1FA1DA0AD944}" name="Hours Groomed" dataDxfId="1737"/>
    <tableColumn id="7" xr3:uid="{AE5E97DB-B676-47C5-AB27-B0F2451769D5}" name="Total Usage ($)" dataDxfId="1736">
      <calculatedColumnFormula>Z8*AA8</calculatedColumnFormula>
    </tableColumn>
  </tableColumns>
  <tableStyleInfo name="Business Table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77B698A-BFE9-4DC1-AE38-C6A1E98717AB}" name="Table15838" displayName="Table15838" ref="AR7:AW202" totalsRowShown="0" headerRowDxfId="1735" dataDxfId="1734" headerRowBorderDxfId="1732" tableBorderDxfId="1733">
  <autoFilter ref="AR7:AW202" xr:uid="{677B698A-BFE9-4DC1-AE38-C6A1E98717AB}"/>
  <tableColumns count="6">
    <tableColumn id="1" xr3:uid="{D1489E2B-A303-4112-956F-3BE94510DBFA}" name="Date" dataDxfId="1731"/>
    <tableColumn id="2" xr3:uid="{A875E4A3-B275-41D9-AE88-C47A8F3C0303}" name="Vendor" dataDxfId="1730"/>
    <tableColumn id="3" xr3:uid="{414BA9EB-7723-4EE4-8EAB-EFCA85AE2EF7}" name="Description of Purchase" dataDxfId="1729"/>
    <tableColumn id="4" xr3:uid="{509D9866-570E-47F8-93FE-A1CF414C6322}" name="Cost" dataDxfId="1728"/>
    <tableColumn id="5" xr3:uid="{E1664E3E-8512-4D53-A81B-5F5F7E2CBD66}" name="Proof of Purchase Number" dataDxfId="1727"/>
    <tableColumn id="6" xr3:uid="{88B7245E-A829-499C-9A1E-4EA55EB3C120}" name="Proof of Payment Number" dataDxfId="1726"/>
  </tableColumns>
  <tableStyleInfo name="Business Table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8F3E2817-997F-43D8-9B5D-01000481AE49}" name="Table15939" displayName="Table15939" ref="AY7:BD202" totalsRowShown="0" headerRowDxfId="1725" dataDxfId="1724" headerRowBorderDxfId="1722" tableBorderDxfId="1723">
  <autoFilter ref="AY7:BD202" xr:uid="{8F3E2817-997F-43D8-9B5D-01000481AE49}"/>
  <tableColumns count="6">
    <tableColumn id="1" xr3:uid="{1662EC20-8D1C-4580-8032-C39A3F40C364}" name="Date" dataDxfId="1721"/>
    <tableColumn id="2" xr3:uid="{32856F79-3CCC-4BA4-A214-C449F2CB0E4C}" name="Vendor" dataDxfId="1720"/>
    <tableColumn id="3" xr3:uid="{1B06ED07-6065-44A8-8AAB-9B4DAA3CC98C}" name="Description of Contract" dataDxfId="1719"/>
    <tableColumn id="4" xr3:uid="{2C1A081F-6AA4-452E-B94B-7338DE099C29}" name="Cost" dataDxfId="1718"/>
    <tableColumn id="5" xr3:uid="{B557054E-E8CE-4E57-8F4B-7EB3C525261C}" name="Proof of Purchase Number" dataDxfId="1717"/>
    <tableColumn id="6" xr3:uid="{4BB362A3-C389-4FBB-8057-94BD2A97D39F}" name="Proof of Payment Number" dataDxfId="1716"/>
  </tableColumns>
  <tableStyleInfo name="Business Table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D3DD99CA-C914-4F43-BDEC-C46640A2C43B}" name="Table16040" displayName="Table16040" ref="BF7:BK202" totalsRowShown="0" headerRowDxfId="1715" dataDxfId="1714" headerRowBorderDxfId="1712" tableBorderDxfId="1713">
  <autoFilter ref="BF7:BK202" xr:uid="{D3DD99CA-C914-4F43-BDEC-C46640A2C43B}"/>
  <tableColumns count="6">
    <tableColumn id="1" xr3:uid="{78151435-2168-4197-BC6D-D81D8AEFFF91}" name="Date" dataDxfId="1711"/>
    <tableColumn id="2" xr3:uid="{55FA2B21-B110-4244-9811-FB9D1A3181CE}" name="Vehicle Registered" dataDxfId="1710"/>
    <tableColumn id="3" xr3:uid="{02FA66B7-D794-445F-9F3D-7F1B6CA8DB25}" name="Vehicle VIN Registered" dataDxfId="1709"/>
    <tableColumn id="4" xr3:uid="{222BEBE8-4C2C-492B-A3F6-C6045241868F}" name="Cost" dataDxfId="1708"/>
    <tableColumn id="5" xr3:uid="{2F115406-12A6-457A-963D-2C8135B1D47B}" name="Proof of Purchase Number" dataDxfId="1707"/>
    <tableColumn id="6" xr3:uid="{F360194F-3EF3-4E73-BBB0-475CC3CFD6A4}" name="Proof of Payment Number" dataDxfId="1706"/>
  </tableColumns>
  <tableStyleInfo name="Business Table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944B8587-7633-4636-ACF8-5ABBB84A6505}" name="Table16141" displayName="Table16141" ref="J3:P4" totalsRowShown="0" headerRowDxfId="1705" dataDxfId="1704" tableBorderDxfId="1703" dataCellStyle="Currency">
  <autoFilter ref="J3:P4" xr:uid="{944B8587-7633-4636-ACF8-5ABBB84A6505}"/>
  <tableColumns count="7">
    <tableColumn id="1" xr3:uid="{D2087594-E0DA-4273-B5E7-6906A670B7BC}" name="Trail Maintenance Volunteer Labor " dataDxfId="1702" dataCellStyle="Currency">
      <calculatedColumnFormula>SUM(G8:G5577)</calculatedColumnFormula>
    </tableColumn>
    <tableColumn id="2" xr3:uid="{185787BE-A205-4FF2-A299-73FA36818FB7}" name="Equipment Usage Expenses" dataDxfId="1701" dataCellStyle="Currency">
      <calculatedColumnFormula>SUM(Table14829[Total Equipment Usage ($)])</calculatedColumnFormula>
    </tableColumn>
    <tableColumn id="3" xr3:uid="{16E9F1DA-E084-4808-9F66-C55ADE4BAAA1}" name="Groomer Usage Expenses" dataDxfId="1700" dataCellStyle="Currency">
      <calculatedColumnFormula>SUM(AB8:AB5577)</calculatedColumnFormula>
    </tableColumn>
    <tableColumn id="4" xr3:uid="{E4CC7059-F6AD-45BC-8292-2D49773526F4}" name="Material Expenses" dataDxfId="1699" dataCellStyle="Currency">
      <calculatedColumnFormula>SUM(Table15333[Cost])</calculatedColumnFormula>
    </tableColumn>
    <tableColumn id="5" xr3:uid="{41776B77-DA73-4D29-8AE4-F8634D47CAFC}" name="Signage Expenses" dataDxfId="1698" dataCellStyle="Currency">
      <calculatedColumnFormula>SUM(Table15838[Cost])</calculatedColumnFormula>
    </tableColumn>
    <tableColumn id="6" xr3:uid="{2A14C897-BAA7-4266-AB1D-E14E35B98916}" name="Insurance Expenses" dataDxfId="1697" dataCellStyle="Currency">
      <calculatedColumnFormula>SUM(Table15939[Cost])</calculatedColumnFormula>
    </tableColumn>
    <tableColumn id="7" xr3:uid="{44E0FC35-B8A0-467F-B32F-F5A87CEFA6BF}" name="Registration Expenses" dataDxfId="1696" dataCellStyle="Currency">
      <calculatedColumnFormula>SUM(Table16040[Cost])</calculatedColumnFormula>
    </tableColumn>
  </tableColumns>
  <tableStyleInfo name="Business Table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400B9AA8-C39F-4353-B076-4F20BA99F723}" name="Table14842" displayName="Table14842" ref="A7:K202" totalsRowShown="0" headerRowDxfId="1695" dataDxfId="1694">
  <autoFilter ref="A7:K202" xr:uid="{400B9AA8-C39F-4353-B076-4F20BA99F723}"/>
  <tableColumns count="11">
    <tableColumn id="1" xr3:uid="{DBDE01F5-E546-4894-BD63-D3A17141EE48}" name="Date" dataDxfId="1693"/>
    <tableColumn id="2" xr3:uid="{55C4C40D-D65D-45B7-8A1B-4BFBAC6D3224}" name="Volunteer Name" dataDxfId="1692"/>
    <tableColumn id="3" xr3:uid="{44DB5BC2-EB2E-4228-9001-6F53A4F132DB}" name="Trail Worked" dataDxfId="1691"/>
    <tableColumn id="4" xr3:uid="{C062ACB3-CAE3-4DFE-B605-437EA5676EB6}" name="Description of Work" dataDxfId="1690"/>
    <tableColumn id="5" xr3:uid="{9F60DBA8-23DA-46EA-81E3-604A3E97115C}" name="Hours Worked" dataDxfId="1689"/>
    <tableColumn id="12" xr3:uid="{61993903-4162-42B0-808D-75A4507D40D9}" name="Rate" dataDxfId="1688"/>
    <tableColumn id="7" xr3:uid="{0D5BFB4B-E6B6-4955-85DA-677A3628D7B2}" name="Total Compensation" dataDxfId="1687">
      <calculatedColumnFormula>E8*F8</calculatedColumnFormula>
    </tableColumn>
    <tableColumn id="6" xr3:uid="{C9AC9039-B6AD-4C92-9D58-CD225B259BDA}" name="Equipment Used" dataDxfId="1686"/>
    <tableColumn id="8" xr3:uid="{83188DA6-CFD3-48F3-AECC-AA1ED7433F4A}" name="Rate for Equipment Use (See right table)" dataDxfId="1685"/>
    <tableColumn id="9" xr3:uid="{43EC45E0-A8D9-4CD5-947B-AF742FCC389B}" name="Hours Used" dataDxfId="1684"/>
    <tableColumn id="10" xr3:uid="{C3EB46F8-5969-4887-A46B-B983EF9CA261}" name="Total Equipment Usage ($)" dataDxfId="1683">
      <calculatedColumnFormula>I8*J8</calculatedColumnFormula>
    </tableColumn>
  </tableColumns>
  <tableStyleInfo name="Business Table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36F50120-A21B-4105-BAF4-3B62D48F686D}" name="Table14515043" displayName="Table14515043" ref="M8:N25" totalsRowShown="0" headerRowDxfId="1682" dataDxfId="1681">
  <autoFilter ref="M8:N25" xr:uid="{36F50120-A21B-4105-BAF4-3B62D48F686D}"/>
  <tableColumns count="2">
    <tableColumn id="1" xr3:uid="{16FB39D7-65A7-49C7-9169-1DD318D66155}" name="Type" dataDxfId="1680"/>
    <tableColumn id="2" xr3:uid="{53183226-F17E-4E0D-BDFC-8067F1FFE5CA}" name="Rate" dataDxfId="1679"/>
  </tableColumns>
  <tableStyleInfo name="Business Table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85D98737-D3B5-497F-BBF8-A640B5625E8D}" name="Table14615144" displayName="Table14615144" ref="O8:P14" totalsRowShown="0" headerRowDxfId="1678" dataDxfId="1677">
  <autoFilter ref="O8:P14" xr:uid="{85D98737-D3B5-497F-BBF8-A640B5625E8D}"/>
  <tableColumns count="2">
    <tableColumn id="1" xr3:uid="{8C832144-B0E3-4D4C-8067-8B822B316957}" name="Type" dataDxfId="1676"/>
    <tableColumn id="2" xr3:uid="{A1280893-2888-4CEC-B931-BA1A9F53FE52}" name="Rate" dataDxfId="1675"/>
  </tableColumns>
  <tableStyleInfo name="Business Table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15F6BFA-FA5F-437C-8F13-1C7666B25D72}" name="Table14715245" displayName="Table14715245" ref="O16:P22" totalsRowShown="0" headerRowDxfId="1674" dataDxfId="1673">
  <autoFilter ref="O16:P22" xr:uid="{515F6BFA-FA5F-437C-8F13-1C7666B25D72}"/>
  <tableColumns count="2">
    <tableColumn id="1" xr3:uid="{30DCABB1-DDAB-4D9C-A57F-B7C0CEDE6FDA}" name="Type" dataDxfId="1672"/>
    <tableColumn id="2" xr3:uid="{F392137B-A8E7-4649-802C-48E76C8A7A4E}" name="Rate" dataDxfId="1671" dataCellStyle="Currency"/>
  </tableColumns>
  <tableStyleInfo name="Business Table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F2868CE0-D601-42EE-9783-21D1B9EF9145}" name="Table15346" displayName="Table15346" ref="AK7:AP202" totalsRowShown="0" headerRowDxfId="1670" dataDxfId="1669" tableBorderDxfId="1668">
  <autoFilter ref="AK7:AP202" xr:uid="{F2868CE0-D601-42EE-9783-21D1B9EF9145}"/>
  <tableColumns count="6">
    <tableColumn id="1" xr3:uid="{73FAFA46-700F-419C-BCCD-71B4BE3B9998}" name="Date" dataDxfId="1667"/>
    <tableColumn id="2" xr3:uid="{1EB8E6A6-40E7-4AE0-BB53-3AD8E8EDA8AE}" name="Vendor" dataDxfId="1666"/>
    <tableColumn id="3" xr3:uid="{01336A19-2AD1-407D-BDC3-49961129C9DC}" name="Description of Purchase" dataDxfId="1665"/>
    <tableColumn id="4" xr3:uid="{C60AE933-93F3-4A38-B260-06E967BF5734}" name="Cost" dataDxfId="1664"/>
    <tableColumn id="5" xr3:uid="{90457320-C7BC-4A81-8CDA-0A639A8B7477}" name="Proof of Purchase Number" dataDxfId="1663"/>
    <tableColumn id="6" xr3:uid="{830362D1-15F8-45A4-AB8F-3122CD835D71}" name="Proof of Payment Number" dataDxfId="1662"/>
  </tableColumns>
  <tableStyleInfo name="Business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17E750A5-F0F4-4762-AB31-CDB105883BC7}" name="Table147152" displayName="Table147152" ref="O16:P22" totalsRowShown="0" headerRowDxfId="2098" dataDxfId="2097">
  <autoFilter ref="O16:P22" xr:uid="{17E750A5-F0F4-4762-AB31-CDB105883BC7}"/>
  <tableColumns count="2">
    <tableColumn id="1" xr3:uid="{E1BBC0F1-A545-423C-A734-40962E6A4DB8}" name="Type" dataDxfId="2096"/>
    <tableColumn id="2" xr3:uid="{BC9CF0D8-5654-49C7-B526-E75FF31E1486}" name="Rate" dataDxfId="2095" dataCellStyle="Currency"/>
  </tableColumns>
  <tableStyleInfo name="Business Table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3EDBD107-F5D6-4259-81E0-38B13C493F41}" name="Table15447" displayName="Table15447" ref="AD7:AI42" totalsRowShown="0" headerRowDxfId="1661" dataDxfId="1660">
  <autoFilter ref="AD7:AI42" xr:uid="{3EDBD107-F5D6-4259-81E0-38B13C493F41}"/>
  <tableColumns count="6">
    <tableColumn id="1" xr3:uid="{ADFA152D-153A-4663-9C4F-A68862776397}" name="Make" dataDxfId="1659"/>
    <tableColumn id="2" xr3:uid="{8C513C29-841E-47F2-9927-E41DE711BCD4}" name="Model" dataDxfId="1658"/>
    <tableColumn id="3" xr3:uid="{EE5CF7B7-BB9F-4CCE-BAAF-1F5E16F80AEE}" name="Class" dataDxfId="1657"/>
    <tableColumn id="4" xr3:uid="{A260AF8A-230D-4362-B060-7186A315D679}" name="VIN" dataDxfId="1656"/>
    <tableColumn id="5" xr3:uid="{4DF875EF-0ECE-4468-8CF2-A18E000E4672}" name="Owned" dataDxfId="1655"/>
    <tableColumn id="6" xr3:uid="{044E997C-0125-4D5C-B49F-D80DC9C4017F}" name="Leased/Rented" dataDxfId="1654"/>
  </tableColumns>
  <tableStyleInfo name="Business Table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8BDEFDE5-F220-4BD0-922D-4EC191CB1F3E}" name="Table15548" displayName="Table15548" ref="S7:T12" totalsRowShown="0" headerRowDxfId="1653" dataDxfId="1652" tableBorderDxfId="1651">
  <autoFilter ref="S7:T12" xr:uid="{8BDEFDE5-F220-4BD0-922D-4EC191CB1F3E}"/>
  <tableColumns count="2">
    <tableColumn id="1" xr3:uid="{2D1ECAFF-9CF4-4D8C-AB22-520A7A8461B2}" name="Groomer Type" dataDxfId="1650"/>
    <tableColumn id="2" xr3:uid="{01C3049A-D37C-4649-AAAF-2309E5B5CC41}" name="Rate" dataDxfId="1649" dataCellStyle="Currency"/>
  </tableColumns>
  <tableStyleInfo name="Business Table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7F38E653-8536-435F-B5D6-3BEBF1B2273E}" name="Table15649" displayName="Table15649" ref="V3:Z4" totalsRowShown="0" headerRowDxfId="1648" dataDxfId="1647" tableBorderDxfId="1646">
  <autoFilter ref="V3:Z4" xr:uid="{7F38E653-8536-435F-B5D6-3BEBF1B2273E}"/>
  <tableColumns count="5">
    <tableColumn id="1" xr3:uid="{06622709-3E77-4D04-9E2B-BCF9E30D4786}" name="Class A Flat Rate" dataDxfId="1645" dataCellStyle="Currency"/>
    <tableColumn id="2" xr3:uid="{7DAD4532-5C20-4C12-B1AB-3C251260BF96}" name="Class B Flat Rate" dataDxfId="1644" dataCellStyle="Currency"/>
    <tableColumn id="3" xr3:uid="{F5D2A48F-C72F-4F64-9907-A5562B60B098}" name="Class C Flate Rate" dataDxfId="1643" dataCellStyle="Currency"/>
    <tableColumn id="4" xr3:uid="{F8D342AE-68C4-4109-ABA6-5E94DC96AB98}" name="Class D Flat Rate" dataDxfId="1642" dataCellStyle="Currency"/>
    <tableColumn id="5" xr3:uid="{ACA2F21D-00EF-4D3F-9FF5-44F3D025AB85}" name="Class E Flat Rate" dataDxfId="1641" dataCellStyle="Currency"/>
  </tableColumns>
  <tableStyleInfo name="Business Table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B80B969C-F370-4CE9-8FE6-4050BB83BCCA}" name="Table15750" displayName="Table15750" ref="V7:AB202" totalsRowShown="0" headerRowDxfId="1640" dataDxfId="1639" headerRowBorderDxfId="1637" tableBorderDxfId="1638">
  <autoFilter ref="V7:AB202" xr:uid="{B80B969C-F370-4CE9-8FE6-4050BB83BCCA}"/>
  <tableColumns count="7">
    <tableColumn id="1" xr3:uid="{B1BEAC39-51D1-4810-8961-0B64462A47B7}" name="Date" dataDxfId="1636"/>
    <tableColumn id="2" xr3:uid="{928B5625-BE72-4329-BA16-DC000F1F68EB}" name="Groomer Operator" dataDxfId="1635"/>
    <tableColumn id="3" xr3:uid="{CD38048B-045C-46E4-B5BA-5716579AC1A8}" name="Trail(s) groomed" dataDxfId="1634"/>
    <tableColumn id="4" xr3:uid="{EA177AF1-4423-4D36-8D24-D71031B1BC9A}" name="Groomer Used" dataDxfId="1633"/>
    <tableColumn id="5" xr3:uid="{1C07B326-08CE-44CD-BC0E-D0A9BE4A00F0}" name="Rate" dataDxfId="1632"/>
    <tableColumn id="6" xr3:uid="{10A5C624-2CE4-4F0B-84E1-0D1A1B917CB7}" name="Hours Groomed" dataDxfId="1631"/>
    <tableColumn id="7" xr3:uid="{847A9FA7-33B7-4C92-A746-92BDE1829091}" name="Total Usage ($)" dataDxfId="1630">
      <calculatedColumnFormula>Z8*AA8</calculatedColumnFormula>
    </tableColumn>
  </tableColumns>
  <tableStyleInfo name="Business Table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0660C4E-78B1-4859-B112-099E1C4093EE}" name="Table15851" displayName="Table15851" ref="AR7:AW202" totalsRowShown="0" headerRowDxfId="1629" dataDxfId="1628" headerRowBorderDxfId="1626" tableBorderDxfId="1627">
  <autoFilter ref="AR7:AW202" xr:uid="{30660C4E-78B1-4859-B112-099E1C4093EE}"/>
  <tableColumns count="6">
    <tableColumn id="1" xr3:uid="{0B0B10ED-E563-4DC6-80A4-FF32CCD95B5B}" name="Date" dataDxfId="1625"/>
    <tableColumn id="2" xr3:uid="{4D1B0098-650E-4489-B37B-A37025E522F1}" name="Vendor" dataDxfId="1624"/>
    <tableColumn id="3" xr3:uid="{18F88DEB-D84E-434F-AB69-64D68106805D}" name="Description of Purchase" dataDxfId="1623"/>
    <tableColumn id="4" xr3:uid="{68BFA62B-78B5-4FEF-B5CC-46F47A57468B}" name="Cost" dataDxfId="1622"/>
    <tableColumn id="5" xr3:uid="{D49E7E3D-4FDD-43B5-B6D0-2D3C4C6DDFB9}" name="Proof of Purchase Number" dataDxfId="1621"/>
    <tableColumn id="6" xr3:uid="{3F537BA8-4B8B-4D0A-A17F-821B2D813F09}" name="Proof of Payment Number" dataDxfId="1620"/>
  </tableColumns>
  <tableStyleInfo name="Business Table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A98401D-9F44-40EC-A781-63407E8C7BFC}" name="Table15952" displayName="Table15952" ref="AY7:BD202" totalsRowShown="0" headerRowDxfId="1619" dataDxfId="1618" headerRowBorderDxfId="1616" tableBorderDxfId="1617">
  <autoFilter ref="AY7:BD202" xr:uid="{8A98401D-9F44-40EC-A781-63407E8C7BFC}"/>
  <tableColumns count="6">
    <tableColumn id="1" xr3:uid="{D55A1E88-9502-44BD-91C9-EDE57E0671C6}" name="Date" dataDxfId="1615"/>
    <tableColumn id="2" xr3:uid="{68912430-9ABB-4076-8BF9-219A773B1037}" name="Vendor" dataDxfId="1614"/>
    <tableColumn id="3" xr3:uid="{1884BDB0-1DA5-432C-85BD-5CA268026CD5}" name="Description of Contract" dataDxfId="1613"/>
    <tableColumn id="4" xr3:uid="{3D748C3E-0B9F-4018-A952-B8C9AA9F6AB5}" name="Cost" dataDxfId="1612"/>
    <tableColumn id="5" xr3:uid="{773C65B8-EE84-4258-9E39-8BB594E2F8D9}" name="Proof of Purchase Number" dataDxfId="1611"/>
    <tableColumn id="6" xr3:uid="{385DFC3B-E270-4818-A12A-729ADFB3B446}" name="Proof of Payment Number" dataDxfId="1610"/>
  </tableColumns>
  <tableStyleInfo name="Business Table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67F3B5C0-D7D5-45C5-8D51-5683C57403A7}" name="Table16053" displayName="Table16053" ref="BF7:BK202" totalsRowShown="0" headerRowDxfId="1609" dataDxfId="1608" headerRowBorderDxfId="1606" tableBorderDxfId="1607">
  <autoFilter ref="BF7:BK202" xr:uid="{67F3B5C0-D7D5-45C5-8D51-5683C57403A7}"/>
  <tableColumns count="6">
    <tableColumn id="1" xr3:uid="{B79A8073-B571-4AF5-A6B7-3A14A9503423}" name="Date" dataDxfId="1605"/>
    <tableColumn id="2" xr3:uid="{A0ED5136-A39E-4960-B1E2-5BF5CCAEB5DC}" name="Vehicle Registered" dataDxfId="1604"/>
    <tableColumn id="3" xr3:uid="{75883823-65C0-4808-A11D-B08AD2EB4FA7}" name="Vehicle VIN Registered" dataDxfId="1603"/>
    <tableColumn id="4" xr3:uid="{90B2BF2A-4E9C-48B4-B968-829C31BCFF9D}" name="Cost" dataDxfId="1602"/>
    <tableColumn id="5" xr3:uid="{4D3A9991-15B1-43DE-B921-6E0C0AFBBCB8}" name="Proof of Purchase Number" dataDxfId="1601"/>
    <tableColumn id="6" xr3:uid="{C97CDAFC-237F-4A78-8A98-A6994241F342}" name="Proof of Payment Number" dataDxfId="1600"/>
  </tableColumns>
  <tableStyleInfo name="Business Table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B42E0140-88FD-45E5-9B54-24023DC030A2}" name="Table16154" displayName="Table16154" ref="J3:P4" totalsRowShown="0" headerRowDxfId="1599" dataDxfId="1598" tableBorderDxfId="1597" dataCellStyle="Currency">
  <autoFilter ref="J3:P4" xr:uid="{B42E0140-88FD-45E5-9B54-24023DC030A2}"/>
  <tableColumns count="7">
    <tableColumn id="1" xr3:uid="{4038CF97-5042-4BB9-A7FB-24D203AD4557}" name="Trail Maintenance Volunteer Labor " dataDxfId="1596" dataCellStyle="Currency">
      <calculatedColumnFormula>SUM(G8:G5577)</calculatedColumnFormula>
    </tableColumn>
    <tableColumn id="2" xr3:uid="{808A9EA0-3614-4890-8C1F-010E65577875}" name="Equipment Usage Expenses" dataDxfId="1595" dataCellStyle="Currency">
      <calculatedColumnFormula>SUM(Table14842[Total Equipment Usage ($)])</calculatedColumnFormula>
    </tableColumn>
    <tableColumn id="3" xr3:uid="{ACD87CFC-D239-404E-BCFE-63C17C51DFD2}" name="Groomer Usage Expenses" dataDxfId="1594" dataCellStyle="Currency">
      <calculatedColumnFormula>SUM(AB8:AB5577)</calculatedColumnFormula>
    </tableColumn>
    <tableColumn id="4" xr3:uid="{302A6DD4-CBAF-4A29-A0FC-1A9F3DB62E6F}" name="Material Expenses" dataDxfId="1593" dataCellStyle="Currency">
      <calculatedColumnFormula>SUM(Table15346[Cost])</calculatedColumnFormula>
    </tableColumn>
    <tableColumn id="5" xr3:uid="{FFC87922-CA00-4CDC-B6A5-3E051DD2A2CD}" name="Signage Expenses" dataDxfId="1592" dataCellStyle="Currency">
      <calculatedColumnFormula>SUM(Table15851[Cost])</calculatedColumnFormula>
    </tableColumn>
    <tableColumn id="6" xr3:uid="{FE17CF38-9ADA-490C-A46E-04AD9B2D7612}" name="Insurance Expenses" dataDxfId="1591" dataCellStyle="Currency">
      <calculatedColumnFormula>SUM(Table15952[Cost])</calculatedColumnFormula>
    </tableColumn>
    <tableColumn id="7" xr3:uid="{232A9D8B-3CB1-4471-AE74-C3A38D62A118}" name="Registration Expenses" dataDxfId="1590" dataCellStyle="Currency">
      <calculatedColumnFormula>SUM(Table16053[Cost])</calculatedColumnFormula>
    </tableColumn>
  </tableColumns>
  <tableStyleInfo name="Business Table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5EAADF5E-72D4-4EF1-81AD-ABC852D9F736}" name="Table14855" displayName="Table14855" ref="A7:K202" totalsRowShown="0" headerRowDxfId="1589" dataDxfId="1588">
  <autoFilter ref="A7:K202" xr:uid="{5EAADF5E-72D4-4EF1-81AD-ABC852D9F736}"/>
  <tableColumns count="11">
    <tableColumn id="1" xr3:uid="{D967D1D5-A7CD-447E-ADD5-84AA3DA1435B}" name="Date" dataDxfId="1587"/>
    <tableColumn id="2" xr3:uid="{51D42F44-33E9-4E16-9896-E659711849CA}" name="Volunteer Name" dataDxfId="1586"/>
    <tableColumn id="3" xr3:uid="{D97EE5B5-81DB-4919-B4C3-74282E7BF2A0}" name="Trail Worked" dataDxfId="1585"/>
    <tableColumn id="4" xr3:uid="{864388DB-1AB9-45ED-8AE2-83F7F856938B}" name="Description of Work" dataDxfId="1584"/>
    <tableColumn id="5" xr3:uid="{F1949923-B2DF-47DF-881D-23E50998F388}" name="Hours Worked" dataDxfId="1583"/>
    <tableColumn id="12" xr3:uid="{5E9D78BF-0B07-4D47-B3DD-AE12D0D441E0}" name="Rate" dataDxfId="1582"/>
    <tableColumn id="7" xr3:uid="{1D18AAC2-C207-4AB6-80F9-0EF5C95F3767}" name="Total Compensation" dataDxfId="1581">
      <calculatedColumnFormula>E8*F8</calculatedColumnFormula>
    </tableColumn>
    <tableColumn id="6" xr3:uid="{54353128-0525-4A23-99B3-E6BF15EF92C9}" name="Equipment Used" dataDxfId="1580"/>
    <tableColumn id="8" xr3:uid="{749BA25D-D699-4B07-A297-27F00B564B64}" name="Rate for Equipment Use (See right table)" dataDxfId="1579"/>
    <tableColumn id="9" xr3:uid="{FF4AA830-40A3-4974-A74F-49DDA6B0FFC4}" name="Hours Used" dataDxfId="1578"/>
    <tableColumn id="10" xr3:uid="{A2C02D23-B429-4F24-9BE5-2AD6A92E33E8}" name="Total Equipment Usage ($)" dataDxfId="1577">
      <calculatedColumnFormula>I8*J8</calculatedColumnFormula>
    </tableColumn>
  </tableColumns>
  <tableStyleInfo name="Business Table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B37037B-5CD1-4288-81D7-6839EDDD8E3E}" name="Table14515056" displayName="Table14515056" ref="M8:N25" totalsRowShown="0" headerRowDxfId="1576" dataDxfId="1575">
  <autoFilter ref="M8:N25" xr:uid="{5B37037B-5CD1-4288-81D7-6839EDDD8E3E}"/>
  <tableColumns count="2">
    <tableColumn id="1" xr3:uid="{730AE995-5FC1-4BFF-93F9-D7FB15D9F0A4}" name="Type" dataDxfId="1574"/>
    <tableColumn id="2" xr3:uid="{64C10EFA-FF5A-4268-803C-52EDA04AE330}" name="Rate" dataDxfId="1573"/>
  </tableColumns>
  <tableStyleInfo name="Business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81E1036F-BD4C-4424-BDC3-4D7F24293EA3}" name="Table153" displayName="Table153" ref="AK7:AP202" totalsRowShown="0" headerRowDxfId="2094" dataDxfId="2093" tableBorderDxfId="2092">
  <autoFilter ref="AK7:AP202" xr:uid="{81E1036F-BD4C-4424-BDC3-4D7F24293EA3}"/>
  <tableColumns count="6">
    <tableColumn id="1" xr3:uid="{60981290-60F2-4ACF-8CA0-8D441415D33D}" name="Date" dataDxfId="2091"/>
    <tableColumn id="2" xr3:uid="{01E0EF3C-C3D1-4702-8CE0-941F8F9AB2D3}" name="Vendor" dataDxfId="2090"/>
    <tableColumn id="3" xr3:uid="{B604BE37-A9B4-439B-BE20-8AE880C612C0}" name="Description of Purchase" dataDxfId="2089"/>
    <tableColumn id="4" xr3:uid="{A684982F-23C8-4B58-9DCC-980AA6075725}" name="Cost" dataDxfId="2088"/>
    <tableColumn id="5" xr3:uid="{E36872EB-C923-4658-899E-89E2F5903DBF}" name="Proof of Purchase Number" dataDxfId="2087"/>
    <tableColumn id="6" xr3:uid="{CBEA270E-EA4F-425F-9D13-3E55346D07B6}" name="Proof of Payment Number" dataDxfId="2086"/>
  </tableColumns>
  <tableStyleInfo name="Business Table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952CA84B-E3C3-47DC-8C62-54A93C6EB882}" name="Table14615157" displayName="Table14615157" ref="O8:P14" totalsRowShown="0" headerRowDxfId="1572" dataDxfId="1571">
  <autoFilter ref="O8:P14" xr:uid="{952CA84B-E3C3-47DC-8C62-54A93C6EB882}"/>
  <tableColumns count="2">
    <tableColumn id="1" xr3:uid="{51A9B3A6-2E07-4E96-A6D2-8C96CCBB9188}" name="Type" dataDxfId="1570"/>
    <tableColumn id="2" xr3:uid="{37C16A54-B2CE-4F68-86FC-C1F8762C666A}" name="Rate" dataDxfId="1569"/>
  </tableColumns>
  <tableStyleInfo name="Business Table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7C5D3E8-62F7-47DC-BCB7-0B43D443CB52}" name="Table14715258" displayName="Table14715258" ref="O16:P22" totalsRowShown="0" headerRowDxfId="1568" dataDxfId="1567">
  <autoFilter ref="O16:P22" xr:uid="{C7C5D3E8-62F7-47DC-BCB7-0B43D443CB52}"/>
  <tableColumns count="2">
    <tableColumn id="1" xr3:uid="{5E499B9E-6D61-4801-8474-04026C0A6D7D}" name="Type" dataDxfId="1566"/>
    <tableColumn id="2" xr3:uid="{9022A337-D695-4F2F-8252-80BAECC17CDF}" name="Rate" dataDxfId="1565" dataCellStyle="Currency"/>
  </tableColumns>
  <tableStyleInfo name="Business Table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7D114C24-7069-4549-A178-94A6A562BD9B}" name="Table15359" displayName="Table15359" ref="AK7:AP202" totalsRowShown="0" headerRowDxfId="1564" dataDxfId="1563" tableBorderDxfId="1562">
  <autoFilter ref="AK7:AP202" xr:uid="{7D114C24-7069-4549-A178-94A6A562BD9B}"/>
  <tableColumns count="6">
    <tableColumn id="1" xr3:uid="{DF3D6F52-0A64-43D6-8069-73BC07B3C873}" name="Date" dataDxfId="1561"/>
    <tableColumn id="2" xr3:uid="{44C095B0-3BCB-47A1-B94B-BC3F3BD26335}" name="Vendor" dataDxfId="1560"/>
    <tableColumn id="3" xr3:uid="{43863382-0D03-45AD-9D87-6CFC46086556}" name="Description of Purchase" dataDxfId="1559"/>
    <tableColumn id="4" xr3:uid="{15C3FC63-79B8-48F5-BD7B-2C0083C62C9C}" name="Cost" dataDxfId="1558"/>
    <tableColumn id="5" xr3:uid="{0401C585-83B0-4735-861B-EA5AB6E22892}" name="Proof of Purchase Number" dataDxfId="1557"/>
    <tableColumn id="6" xr3:uid="{46E081CA-8A43-4235-A5E5-88CAFA93A27C}" name="Proof of Payment Number" dataDxfId="1556"/>
  </tableColumns>
  <tableStyleInfo name="Business Table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5CC1FF9E-0357-4BA5-9FAC-38E74E62CF95}" name="Table15460" displayName="Table15460" ref="AD7:AI42" totalsRowShown="0" headerRowDxfId="1555" dataDxfId="1554">
  <autoFilter ref="AD7:AI42" xr:uid="{5CC1FF9E-0357-4BA5-9FAC-38E74E62CF95}"/>
  <tableColumns count="6">
    <tableColumn id="1" xr3:uid="{381CA361-6507-4446-9ECF-290599866412}" name="Make" dataDxfId="1553"/>
    <tableColumn id="2" xr3:uid="{10CD57C3-9D2A-45AD-94CC-AB21E69A4C37}" name="Model" dataDxfId="1552"/>
    <tableColumn id="3" xr3:uid="{5554B365-777B-4286-B135-F44E4CABD2D3}" name="Class" dataDxfId="1551"/>
    <tableColumn id="4" xr3:uid="{9DF0F163-C510-4470-B55D-3D45F5CBD99A}" name="VIN" dataDxfId="1550"/>
    <tableColumn id="5" xr3:uid="{AAE12B48-3A0C-4B99-A641-5053EFA23DFC}" name="Owned" dataDxfId="1549"/>
    <tableColumn id="6" xr3:uid="{DAC90646-040E-46B8-BC63-0D904489855A}" name="Leased/Rented" dataDxfId="1548"/>
  </tableColumns>
  <tableStyleInfo name="Business Table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7010E366-5FD5-43DC-92F6-606E55E35071}" name="Table15561" displayName="Table15561" ref="S7:T12" totalsRowShown="0" headerRowDxfId="1547" dataDxfId="1546" tableBorderDxfId="1545">
  <autoFilter ref="S7:T12" xr:uid="{7010E366-5FD5-43DC-92F6-606E55E35071}"/>
  <tableColumns count="2">
    <tableColumn id="1" xr3:uid="{2822FB80-7DA0-4A3A-BB4E-31B881DFD044}" name="Groomer Type" dataDxfId="1544"/>
    <tableColumn id="2" xr3:uid="{977EAA08-613A-4D6B-B78D-F40EE4234A03}" name="Rate" dataDxfId="1543" dataCellStyle="Currency"/>
  </tableColumns>
  <tableStyleInfo name="Business Table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8A0944D-C152-4436-8FBB-90D753E213A1}" name="Table15662" displayName="Table15662" ref="V3:Z4" totalsRowShown="0" headerRowDxfId="1542" dataDxfId="1541" tableBorderDxfId="1540">
  <autoFilter ref="V3:Z4" xr:uid="{F8A0944D-C152-4436-8FBB-90D753E213A1}"/>
  <tableColumns count="5">
    <tableColumn id="1" xr3:uid="{7600AB8B-4938-489A-BAC8-D531D8316693}" name="Class A Flat Rate" dataDxfId="1539" dataCellStyle="Currency"/>
    <tableColumn id="2" xr3:uid="{652ABFCA-D3FD-4686-8E34-DE64F339851D}" name="Class B Flat Rate" dataDxfId="1538" dataCellStyle="Currency"/>
    <tableColumn id="3" xr3:uid="{0DEB1835-95EF-4535-BC1E-30F026D7BFF4}" name="Class C Flate Rate" dataDxfId="1537" dataCellStyle="Currency"/>
    <tableColumn id="4" xr3:uid="{FAC84EA0-09A0-4346-B418-2653D7B9F939}" name="Class D Flat Rate" dataDxfId="1536" dataCellStyle="Currency"/>
    <tableColumn id="5" xr3:uid="{8310756A-3FEF-471A-80DA-4971E50AC18A}" name="Class E Flat Rate" dataDxfId="1535" dataCellStyle="Currency"/>
  </tableColumns>
  <tableStyleInfo name="Business Table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7CFE2FB6-BCAA-426E-B1D5-1DD82265D588}" name="Table15763" displayName="Table15763" ref="V7:AB202" totalsRowShown="0" headerRowDxfId="1534" dataDxfId="1533" headerRowBorderDxfId="1531" tableBorderDxfId="1532">
  <autoFilter ref="V7:AB202" xr:uid="{7CFE2FB6-BCAA-426E-B1D5-1DD82265D588}"/>
  <tableColumns count="7">
    <tableColumn id="1" xr3:uid="{488F19D7-4246-4F97-B430-648E45D98703}" name="Date" dataDxfId="1530"/>
    <tableColumn id="2" xr3:uid="{244092B2-966D-48DD-8753-E94E41A70585}" name="Groomer Operator" dataDxfId="1529"/>
    <tableColumn id="3" xr3:uid="{B0D11348-9574-4F19-9CA3-E8B45BBDCEA6}" name="Trail(s) groomed" dataDxfId="1528"/>
    <tableColumn id="4" xr3:uid="{7AA63ACA-CDD9-4AF3-91D3-EC0244FFB7B2}" name="Groomer Used" dataDxfId="1527"/>
    <tableColumn id="5" xr3:uid="{35A2DB6C-EB68-48B0-9215-73E99CB61EFC}" name="Rate" dataDxfId="1526"/>
    <tableColumn id="6" xr3:uid="{332540F5-3973-4843-8F8E-8C7054A4C60A}" name="Hours Groomed" dataDxfId="1525"/>
    <tableColumn id="7" xr3:uid="{8861FA1B-D60D-41A2-9E08-0B458A3B9285}" name="Total Usage ($)" dataDxfId="1524">
      <calculatedColumnFormula>Z8*AA8</calculatedColumnFormula>
    </tableColumn>
  </tableColumns>
  <tableStyleInfo name="Business Table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E0CB331D-581B-4F83-83F1-5A756A4D8AFA}" name="Table15864" displayName="Table15864" ref="AR7:AW202" totalsRowShown="0" headerRowDxfId="1523" dataDxfId="1522" headerRowBorderDxfId="1520" tableBorderDxfId="1521">
  <autoFilter ref="AR7:AW202" xr:uid="{E0CB331D-581B-4F83-83F1-5A756A4D8AFA}"/>
  <tableColumns count="6">
    <tableColumn id="1" xr3:uid="{7A892310-A551-43D8-87D0-F4E9F6CB398F}" name="Date" dataDxfId="1519"/>
    <tableColumn id="2" xr3:uid="{ACB5E499-48F6-4D33-BB35-BE248498571F}" name="Vendor" dataDxfId="1518"/>
    <tableColumn id="3" xr3:uid="{A3D652BD-1E01-455E-BAEE-D870A8D9A16D}" name="Description of Purchase" dataDxfId="1517"/>
    <tableColumn id="4" xr3:uid="{FDF41366-91C6-42F5-9D6D-E1B540E2AECD}" name="Cost" dataDxfId="1516"/>
    <tableColumn id="5" xr3:uid="{587C883F-BCEB-409C-8947-39913AF89CB0}" name="Proof of Purchase Number" dataDxfId="1515"/>
    <tableColumn id="6" xr3:uid="{1268A540-F783-43EB-9E99-17AA8668FEC3}" name="Proof of Payment Number" dataDxfId="1514"/>
  </tableColumns>
  <tableStyleInfo name="Business Table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45458250-8E10-4190-8C87-232B90FE9468}" name="Table15965" displayName="Table15965" ref="AY7:BD202" totalsRowShown="0" headerRowDxfId="1513" dataDxfId="1512" headerRowBorderDxfId="1510" tableBorderDxfId="1511">
  <autoFilter ref="AY7:BD202" xr:uid="{45458250-8E10-4190-8C87-232B90FE9468}"/>
  <tableColumns count="6">
    <tableColumn id="1" xr3:uid="{9289A1CF-D246-4421-9C1B-C7E3523C686D}" name="Date" dataDxfId="1509"/>
    <tableColumn id="2" xr3:uid="{7769B50D-18E8-4DF9-ADEE-25EAFADAE9D2}" name="Vendor" dataDxfId="1508"/>
    <tableColumn id="3" xr3:uid="{87885F96-F9D0-4609-AFA3-ACFFEA9CE190}" name="Description of Contract" dataDxfId="1507"/>
    <tableColumn id="4" xr3:uid="{14905E96-4AB6-4B8E-9EF5-AA0645285EEE}" name="Cost" dataDxfId="1506"/>
    <tableColumn id="5" xr3:uid="{99FAA7CE-EDFF-4C95-855D-7BA735926612}" name="Proof of Purchase Number" dataDxfId="1505"/>
    <tableColumn id="6" xr3:uid="{0CB970F9-C645-4E41-A95E-453C4ABE9A34}" name="Proof of Payment Number" dataDxfId="1504"/>
  </tableColumns>
  <tableStyleInfo name="Business Table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10E40806-D7E7-48B2-8B53-1C6FCDC4F20F}" name="Table16066" displayName="Table16066" ref="BF7:BK202" totalsRowShown="0" headerRowDxfId="1503" dataDxfId="1502" headerRowBorderDxfId="1500" tableBorderDxfId="1501">
  <autoFilter ref="BF7:BK202" xr:uid="{10E40806-D7E7-48B2-8B53-1C6FCDC4F20F}"/>
  <tableColumns count="6">
    <tableColumn id="1" xr3:uid="{7A011155-28DC-439B-AEA6-473D9CD066DA}" name="Date" dataDxfId="1499"/>
    <tableColumn id="2" xr3:uid="{A03C9389-EB71-4084-837D-4C32CE4DBFAC}" name="Vehicle Registered" dataDxfId="1498"/>
    <tableColumn id="3" xr3:uid="{9315A63A-4F1B-414B-8F24-2AD0E54C1506}" name="Vehicle VIN Registered" dataDxfId="1497"/>
    <tableColumn id="4" xr3:uid="{EAC2A4F6-557B-4E96-9BAB-86BBC9AB4711}" name="Cost" dataDxfId="1496"/>
    <tableColumn id="5" xr3:uid="{5346E54C-CB0C-4FAA-B0F2-C11F3E46B1DB}" name="Proof of Purchase Number" dataDxfId="1495"/>
    <tableColumn id="6" xr3:uid="{74A198BD-9A51-47DC-BFD2-67DFA57C8A45}" name="Proof of Payment Number" dataDxfId="1494"/>
  </tableColumns>
  <tableStyleInfo name="Business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DA5A4561-E434-4F20-9323-6862276DD034}" name="Table154" displayName="Table154" ref="AD7:AI42" totalsRowShown="0" headerRowDxfId="2085" dataDxfId="2084">
  <autoFilter ref="AD7:AI42" xr:uid="{DA5A4561-E434-4F20-9323-6862276DD034}"/>
  <tableColumns count="6">
    <tableColumn id="1" xr3:uid="{8EC1C9D8-5013-44E9-B282-235ECFA8F403}" name="Make" dataDxfId="2083"/>
    <tableColumn id="2" xr3:uid="{EB2E5F54-978E-40CB-B7C9-8F3F71CB5C33}" name="Model" dataDxfId="2082"/>
    <tableColumn id="3" xr3:uid="{41C761BB-D045-4355-A124-950EE1AAC3CF}" name="Class" dataDxfId="2081"/>
    <tableColumn id="4" xr3:uid="{983CBD4B-2FF4-4259-B256-B6526D0E13FD}" name="VIN" dataDxfId="2080"/>
    <tableColumn id="5" xr3:uid="{CA5210DA-31B5-4161-98E2-D66ACD6F49BF}" name="Owned" dataDxfId="2079"/>
    <tableColumn id="6" xr3:uid="{7CF2A791-C800-45AE-9301-BA3A1B8EE8D8}" name="Leased/Rented" dataDxfId="2078"/>
  </tableColumns>
  <tableStyleInfo name="Business Table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A9659DB9-9F8A-45EE-BCC1-1B2DA25D274B}" name="Table16167" displayName="Table16167" ref="J3:P4" totalsRowShown="0" headerRowDxfId="1493" dataDxfId="1492" tableBorderDxfId="1491" dataCellStyle="Currency">
  <autoFilter ref="J3:P4" xr:uid="{A9659DB9-9F8A-45EE-BCC1-1B2DA25D274B}"/>
  <tableColumns count="7">
    <tableColumn id="1" xr3:uid="{E808724E-46A2-4866-BEED-298397BC5BF8}" name="Trail Maintenance Volunteer Labor " dataDxfId="1490" dataCellStyle="Currency">
      <calculatedColumnFormula>SUM(G8:G5577)</calculatedColumnFormula>
    </tableColumn>
    <tableColumn id="2" xr3:uid="{760ED8F9-A9F4-4D1B-86F5-D148B8B87185}" name="Equipment Usage Expenses" dataDxfId="1489" dataCellStyle="Currency">
      <calculatedColumnFormula>SUM(Table14855[Total Equipment Usage ($)])</calculatedColumnFormula>
    </tableColumn>
    <tableColumn id="3" xr3:uid="{DCCD672D-DAE3-420B-A58B-14242309DC10}" name="Groomer Usage Expenses" dataDxfId="1488" dataCellStyle="Currency">
      <calculatedColumnFormula>SUM(AB8:AB5577)</calculatedColumnFormula>
    </tableColumn>
    <tableColumn id="4" xr3:uid="{F8564F97-9960-459C-B24D-F1B59F5E1C15}" name="Material Expenses" dataDxfId="1487" dataCellStyle="Currency">
      <calculatedColumnFormula>SUM(Table15359[Cost])</calculatedColumnFormula>
    </tableColumn>
    <tableColumn id="5" xr3:uid="{6FD28C46-163D-4C72-A1CA-A938E0F323D6}" name="Signage Expenses" dataDxfId="1486" dataCellStyle="Currency">
      <calculatedColumnFormula>SUM(Table15864[Cost])</calculatedColumnFormula>
    </tableColumn>
    <tableColumn id="6" xr3:uid="{A9FDE0EA-DD68-4E2D-83FC-1A802E9F3E4E}" name="Insurance Expenses" dataDxfId="1485" dataCellStyle="Currency">
      <calculatedColumnFormula>SUM(Table15965[Cost])</calculatedColumnFormula>
    </tableColumn>
    <tableColumn id="7" xr3:uid="{D91CE821-32B1-46CC-B890-6351D3306556}" name="Registration Expenses" dataDxfId="1484" dataCellStyle="Currency">
      <calculatedColumnFormula>SUM(Table16066[Cost])</calculatedColumnFormula>
    </tableColumn>
  </tableColumns>
  <tableStyleInfo name="Business Table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326097AF-386D-4693-9A1E-77EEF18B589C}" name="Table14868" displayName="Table14868" ref="A7:K202" totalsRowShown="0" headerRowDxfId="1483" dataDxfId="1482">
  <autoFilter ref="A7:K202" xr:uid="{326097AF-386D-4693-9A1E-77EEF18B589C}"/>
  <tableColumns count="11">
    <tableColumn id="1" xr3:uid="{19A9C669-A13A-4FD5-AC4C-72E46E0190A8}" name="Date" dataDxfId="1481"/>
    <tableColumn id="2" xr3:uid="{61C29FC3-91C0-41A4-82A3-B9097A8C967A}" name="Volunteer Name" dataDxfId="1480"/>
    <tableColumn id="3" xr3:uid="{207C3415-5B8B-407B-9470-F2AF8032D0CD}" name="Trail Worked" dataDxfId="1479"/>
    <tableColumn id="4" xr3:uid="{1F5465C4-45A6-45D9-8981-7E93F5EE80DB}" name="Description of Work" dataDxfId="1478"/>
    <tableColumn id="5" xr3:uid="{B887C5B5-F12D-480E-B6F5-17D84BF1445A}" name="Hours Worked" dataDxfId="1477"/>
    <tableColumn id="12" xr3:uid="{65BD6545-4C0C-4758-BCCE-CB3644DCA872}" name="Rate" dataDxfId="1476"/>
    <tableColumn id="7" xr3:uid="{598ED9D8-42DB-41EF-A6DC-423B74E0EE7C}" name="Total Compensation" dataDxfId="1475">
      <calculatedColumnFormula>E8*F8</calculatedColumnFormula>
    </tableColumn>
    <tableColumn id="6" xr3:uid="{B7001F37-F2DF-49B1-83F5-63DED747F81E}" name="Equipment Used" dataDxfId="1474"/>
    <tableColumn id="8" xr3:uid="{DDAA7E86-473F-4388-82CA-647F5BF46E83}" name="Rate for Equipment Use (See right table)" dataDxfId="1473"/>
    <tableColumn id="9" xr3:uid="{8104AFFF-D771-4263-8D03-D0F9ECE92C44}" name="Hours Used" dataDxfId="1472"/>
    <tableColumn id="10" xr3:uid="{5139BA03-DF27-42A2-AF90-4851BA64E2BE}" name="Total Equipment Usage ($)" dataDxfId="1471">
      <calculatedColumnFormula>I8*J8</calculatedColumnFormula>
    </tableColumn>
  </tableColumns>
  <tableStyleInfo name="Business Table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12B0598C-DB80-4ACC-A86E-1317395C9614}" name="Table14515069" displayName="Table14515069" ref="M8:N25" totalsRowShown="0" headerRowDxfId="1470" dataDxfId="1469">
  <autoFilter ref="M8:N25" xr:uid="{12B0598C-DB80-4ACC-A86E-1317395C9614}"/>
  <tableColumns count="2">
    <tableColumn id="1" xr3:uid="{C5D33F21-5FD6-4405-AD17-44A393B5B62E}" name="Type" dataDxfId="1468"/>
    <tableColumn id="2" xr3:uid="{4CE33499-5A39-4890-A810-85ADB2FAA7FF}" name="Rate" dataDxfId="1467"/>
  </tableColumns>
  <tableStyleInfo name="Business Table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C7B27DD4-F797-44E3-A3A8-3A76CF8904B3}" name="Table14615170" displayName="Table14615170" ref="O8:P14" totalsRowShown="0" headerRowDxfId="1466" dataDxfId="1465">
  <autoFilter ref="O8:P14" xr:uid="{C7B27DD4-F797-44E3-A3A8-3A76CF8904B3}"/>
  <tableColumns count="2">
    <tableColumn id="1" xr3:uid="{A26B6DF4-B09A-48FD-8B47-CC57C32D7C40}" name="Type" dataDxfId="1464"/>
    <tableColumn id="2" xr3:uid="{AE508D74-B60C-486E-8D65-226C72B57AEB}" name="Rate" dataDxfId="1463"/>
  </tableColumns>
  <tableStyleInfo name="Business Table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1E5221C1-8494-4360-AEEE-886A2EDBD3DC}" name="Table14715271" displayName="Table14715271" ref="O16:P22" totalsRowShown="0" headerRowDxfId="1462" dataDxfId="1461">
  <autoFilter ref="O16:P22" xr:uid="{1E5221C1-8494-4360-AEEE-886A2EDBD3DC}"/>
  <tableColumns count="2">
    <tableColumn id="1" xr3:uid="{44A0F32F-7115-40DD-A7BD-873D9354B1F4}" name="Type" dataDxfId="1460"/>
    <tableColumn id="2" xr3:uid="{9C6159F4-8731-42CD-9EAC-BE0169F2B7D4}" name="Rate" dataDxfId="1459" dataCellStyle="Currency"/>
  </tableColumns>
  <tableStyleInfo name="Business Table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87F10AA-80F0-4F0B-B42B-1C254172EA06}" name="Table15372" displayName="Table15372" ref="AK7:AP202" totalsRowShown="0" headerRowDxfId="1458" dataDxfId="1457" tableBorderDxfId="1456">
  <autoFilter ref="AK7:AP202" xr:uid="{887F10AA-80F0-4F0B-B42B-1C254172EA06}"/>
  <tableColumns count="6">
    <tableColumn id="1" xr3:uid="{0004E0AF-AE0B-4FC5-A352-147281C2B97B}" name="Date" dataDxfId="1455"/>
    <tableColumn id="2" xr3:uid="{A00B100F-9CA5-4C25-BDE9-402A492E8DBA}" name="Vendor" dataDxfId="1454"/>
    <tableColumn id="3" xr3:uid="{7B338A2B-C4BB-4519-9B5B-B2AE7183F2DF}" name="Description of Purchase" dataDxfId="1453"/>
    <tableColumn id="4" xr3:uid="{063A0BCE-015C-489E-BE9A-FF254D494075}" name="Cost" dataDxfId="1452"/>
    <tableColumn id="5" xr3:uid="{284D2C11-3078-4B45-97C5-118AE2FC71EE}" name="Proof of Purchase Number" dataDxfId="1451"/>
    <tableColumn id="6" xr3:uid="{817BF873-118B-44C3-BA64-A7808F35AAA3}" name="Proof of Payment Number" dataDxfId="1450"/>
  </tableColumns>
  <tableStyleInfo name="Business Table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AAE470F6-E1D0-4F53-9FBA-77AC1BA50591}" name="Table15473" displayName="Table15473" ref="AD7:AI42" totalsRowShown="0" headerRowDxfId="1449" dataDxfId="1448">
  <autoFilter ref="AD7:AI42" xr:uid="{AAE470F6-E1D0-4F53-9FBA-77AC1BA50591}"/>
  <tableColumns count="6">
    <tableColumn id="1" xr3:uid="{A5ECB18A-08B9-4C22-976A-FBBE28D8BECC}" name="Make" dataDxfId="1447"/>
    <tableColumn id="2" xr3:uid="{949FEF0F-DE45-435E-BF82-6E82515C04D0}" name="Model" dataDxfId="1446"/>
    <tableColumn id="3" xr3:uid="{19CF6C26-05B7-4F69-9D2B-848E619830D4}" name="Class" dataDxfId="1445"/>
    <tableColumn id="4" xr3:uid="{550EFF4A-77F6-4038-8092-A0772F4DFC30}" name="VIN" dataDxfId="1444"/>
    <tableColumn id="5" xr3:uid="{6D4DBF9E-31A2-4398-82E3-557599A5A40A}" name="Owned" dataDxfId="1443"/>
    <tableColumn id="6" xr3:uid="{15FCE73A-36F6-4B93-AEA3-5D480E4EDC3B}" name="Leased/Rented" dataDxfId="1442"/>
  </tableColumns>
  <tableStyleInfo name="Business Table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97F931E5-230C-4F0F-94C6-2711996BD869}" name="Table15574" displayName="Table15574" ref="S7:T12" totalsRowShown="0" headerRowDxfId="1441" dataDxfId="1440" tableBorderDxfId="1439">
  <autoFilter ref="S7:T12" xr:uid="{97F931E5-230C-4F0F-94C6-2711996BD869}"/>
  <tableColumns count="2">
    <tableColumn id="1" xr3:uid="{F9BEEAB3-2813-47D9-94CC-2E784A5269B2}" name="Groomer Type" dataDxfId="1438"/>
    <tableColumn id="2" xr3:uid="{0490C1F9-F0F5-434C-97F3-BB03BA05BD88}" name="Rate" dataDxfId="1437" dataCellStyle="Currency"/>
  </tableColumns>
  <tableStyleInfo name="Business Table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18572728-2780-44AB-8A62-C2897342F4A4}" name="Table15675" displayName="Table15675" ref="V3:Z4" totalsRowShown="0" headerRowDxfId="1436" dataDxfId="1435" tableBorderDxfId="1434">
  <autoFilter ref="V3:Z4" xr:uid="{18572728-2780-44AB-8A62-C2897342F4A4}"/>
  <tableColumns count="5">
    <tableColumn id="1" xr3:uid="{0066B4FA-DECB-437B-9704-D253B3B70085}" name="Class A Flat Rate" dataDxfId="1433" dataCellStyle="Currency"/>
    <tableColumn id="2" xr3:uid="{A9388CB5-7040-41CE-B4E6-C1CDE63CF53F}" name="Class B Flat Rate" dataDxfId="1432" dataCellStyle="Currency"/>
    <tableColumn id="3" xr3:uid="{3680AFDA-5E20-422E-A1BF-2864BF94F6AC}" name="Class C Flate Rate" dataDxfId="1431" dataCellStyle="Currency"/>
    <tableColumn id="4" xr3:uid="{91FAFB5E-8D61-48E0-8947-2BB6865F2626}" name="Class D Flat Rate" dataDxfId="1430" dataCellStyle="Currency"/>
    <tableColumn id="5" xr3:uid="{4625B7F2-F00A-49E4-870A-96B44388434A}" name="Class E Flat Rate" dataDxfId="1429" dataCellStyle="Currency"/>
  </tableColumns>
  <tableStyleInfo name="Business Table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E12839FA-BA9D-47C4-8061-F3BA17D5E1FA}" name="Table15776" displayName="Table15776" ref="V7:AB202" totalsRowShown="0" headerRowDxfId="1428" dataDxfId="1427" headerRowBorderDxfId="1425" tableBorderDxfId="1426">
  <autoFilter ref="V7:AB202" xr:uid="{E12839FA-BA9D-47C4-8061-F3BA17D5E1FA}"/>
  <tableColumns count="7">
    <tableColumn id="1" xr3:uid="{B166CD94-9F5D-43F2-8B24-FCD1AB74AC42}" name="Date" dataDxfId="1424"/>
    <tableColumn id="2" xr3:uid="{ECF60C47-3789-41AD-BB97-BF89307B4012}" name="Groomer Operator" dataDxfId="1423"/>
    <tableColumn id="3" xr3:uid="{27657937-A485-4B72-AD17-0A9B2E0D7220}" name="Trail(s) groomed" dataDxfId="1422"/>
    <tableColumn id="4" xr3:uid="{B29D183B-848E-4FD9-BDFC-0A1E73A98147}" name="Groomer Used" dataDxfId="1421"/>
    <tableColumn id="5" xr3:uid="{6904EC5D-9E0E-4AA1-9C8C-072D46C42D72}" name="Rate" dataDxfId="1420"/>
    <tableColumn id="6" xr3:uid="{7AB26D4E-EF1F-4392-A60E-9E9716D2952A}" name="Hours Groomed" dataDxfId="1419"/>
    <tableColumn id="7" xr3:uid="{689D079A-C4CC-4693-B73D-7F519E8941D0}" name="Total Usage ($)" dataDxfId="1418">
      <calculatedColumnFormula>Z8*AA8</calculatedColumnFormula>
    </tableColumn>
  </tableColumns>
  <tableStyleInfo name="Business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9D1F7DD1-AF46-4D09-9C48-7D2E2E61553E}" name="Table155" displayName="Table155" ref="S7:T12" totalsRowShown="0" headerRowDxfId="2077" dataDxfId="2076" tableBorderDxfId="2075">
  <autoFilter ref="S7:T12" xr:uid="{9D1F7DD1-AF46-4D09-9C48-7D2E2E61553E}"/>
  <tableColumns count="2">
    <tableColumn id="1" xr3:uid="{FEB99E35-1337-4A9F-B019-CBD18E8B5666}" name="Groomer Type" dataDxfId="2074"/>
    <tableColumn id="2" xr3:uid="{1B9714B6-7F0F-4196-BA24-6D5F7BA0F180}" name="Rate" dataDxfId="2073" dataCellStyle="Currency"/>
  </tableColumns>
  <tableStyleInfo name="Business Table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38BF0C96-B2B7-43EC-82B0-58EE8AA56493}" name="Table15877" displayName="Table15877" ref="AR7:AW202" totalsRowShown="0" headerRowDxfId="1417" dataDxfId="1416" headerRowBorderDxfId="1414" tableBorderDxfId="1415">
  <autoFilter ref="AR7:AW202" xr:uid="{38BF0C96-B2B7-43EC-82B0-58EE8AA56493}"/>
  <tableColumns count="6">
    <tableColumn id="1" xr3:uid="{3AF0848E-B3FF-4717-AD0A-30B53A12B468}" name="Date" dataDxfId="1413"/>
    <tableColumn id="2" xr3:uid="{AE565A65-81C6-4346-9501-B8DB42B9E997}" name="Vendor" dataDxfId="1412"/>
    <tableColumn id="3" xr3:uid="{D397AE97-3854-405F-803D-949FBB3FABD5}" name="Description of Purchase" dataDxfId="1411"/>
    <tableColumn id="4" xr3:uid="{B8F25681-947A-4E62-9DC8-DDB38821AE49}" name="Cost" dataDxfId="1410"/>
    <tableColumn id="5" xr3:uid="{BDE0097E-2A10-409E-A7AA-95446040757A}" name="Proof of Purchase Number" dataDxfId="1409"/>
    <tableColumn id="6" xr3:uid="{874514E3-A7E3-4E6C-87F0-11EF811D681F}" name="Proof of Payment Number" dataDxfId="1408"/>
  </tableColumns>
  <tableStyleInfo name="Business Table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8DBDEE0A-F54E-4A74-BAAB-42B2070B9EA8}" name="Table15978" displayName="Table15978" ref="AY7:BD202" totalsRowShown="0" headerRowDxfId="1407" dataDxfId="1406" headerRowBorderDxfId="1404" tableBorderDxfId="1405">
  <autoFilter ref="AY7:BD202" xr:uid="{8DBDEE0A-F54E-4A74-BAAB-42B2070B9EA8}"/>
  <tableColumns count="6">
    <tableColumn id="1" xr3:uid="{AB4C9EB4-99DF-4AF1-B896-48265ADEF413}" name="Date" dataDxfId="1403"/>
    <tableColumn id="2" xr3:uid="{FD7B2BBC-B482-4A6F-A094-BA1B168ACAD5}" name="Vendor" dataDxfId="1402"/>
    <tableColumn id="3" xr3:uid="{CF81D608-A8AA-4510-A524-9D918BDEE7B2}" name="Description of Contract" dataDxfId="1401"/>
    <tableColumn id="4" xr3:uid="{6C418CC6-EC30-4648-9B94-9DD88DB06ED7}" name="Cost" dataDxfId="1400"/>
    <tableColumn id="5" xr3:uid="{E3963855-D5A4-4F5D-843E-BC7C257DBE4C}" name="Proof of Purchase Number" dataDxfId="1399"/>
    <tableColumn id="6" xr3:uid="{B16516A7-02D6-4BDF-A3F8-176FC99FA9FC}" name="Proof of Payment Number" dataDxfId="1398"/>
  </tableColumns>
  <tableStyleInfo name="Business Table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CD241853-91AD-47AA-A74F-81B3095391FC}" name="Table16079" displayName="Table16079" ref="BF7:BK202" totalsRowShown="0" headerRowDxfId="1397" dataDxfId="1396" headerRowBorderDxfId="1394" tableBorderDxfId="1395">
  <autoFilter ref="BF7:BK202" xr:uid="{CD241853-91AD-47AA-A74F-81B3095391FC}"/>
  <tableColumns count="6">
    <tableColumn id="1" xr3:uid="{B3681607-A939-407C-BAD2-54BEAC292C42}" name="Date" dataDxfId="1393"/>
    <tableColumn id="2" xr3:uid="{70DF661C-BC3A-46F6-A0B1-3BC2AECAF91C}" name="Vehicle Registered" dataDxfId="1392"/>
    <tableColumn id="3" xr3:uid="{852BEF5B-DFE9-4566-BD32-E8B6D33E72EB}" name="Vehicle VIN Registered" dataDxfId="1391"/>
    <tableColumn id="4" xr3:uid="{E25F9E6D-16E4-434C-ABA4-EBB3F2F2D5DB}" name="Cost" dataDxfId="1390"/>
    <tableColumn id="5" xr3:uid="{1DEE919E-2439-4734-839E-F725385F17F6}" name="Proof of Purchase Number" dataDxfId="1389"/>
    <tableColumn id="6" xr3:uid="{6C9D384C-E575-4A7B-8559-94FDE095519D}" name="Proof of Payment Number" dataDxfId="1388"/>
  </tableColumns>
  <tableStyleInfo name="Business Table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C64787C-6DE9-4163-9DFC-BA3144270070}" name="Table16180" displayName="Table16180" ref="J3:P4" totalsRowShown="0" headerRowDxfId="1387" dataDxfId="1386" tableBorderDxfId="1385" dataCellStyle="Currency">
  <autoFilter ref="J3:P4" xr:uid="{DC64787C-6DE9-4163-9DFC-BA3144270070}"/>
  <tableColumns count="7">
    <tableColumn id="1" xr3:uid="{C43F459F-0F9E-4CF3-A648-6AD776C40720}" name="Trail Maintenance Volunteer Labor " dataDxfId="1384" dataCellStyle="Currency">
      <calculatedColumnFormula>SUM(G8:G5577)</calculatedColumnFormula>
    </tableColumn>
    <tableColumn id="2" xr3:uid="{FFBFB7D8-4ED6-4766-86CE-192C36B50495}" name="Equipment Usage Expenses" dataDxfId="1383" dataCellStyle="Currency">
      <calculatedColumnFormula>SUM(Table14868[Total Equipment Usage ($)])</calculatedColumnFormula>
    </tableColumn>
    <tableColumn id="3" xr3:uid="{87641A56-6B20-4085-ACCF-27F74DAD4AA1}" name="Groomer Usage Expenses" dataDxfId="1382" dataCellStyle="Currency">
      <calculatedColumnFormula>SUM(AB8:AB5577)</calculatedColumnFormula>
    </tableColumn>
    <tableColumn id="4" xr3:uid="{850E4610-87FA-4A37-9129-BA37FA523B0E}" name="Material Expenses" dataDxfId="1381" dataCellStyle="Currency">
      <calculatedColumnFormula>SUM(Table15372[Cost])</calculatedColumnFormula>
    </tableColumn>
    <tableColumn id="5" xr3:uid="{2177E65C-5D5B-4F90-BBFD-809DBD775E2C}" name="Signage Expenses" dataDxfId="1380" dataCellStyle="Currency">
      <calculatedColumnFormula>SUM(Table15877[Cost])</calculatedColumnFormula>
    </tableColumn>
    <tableColumn id="6" xr3:uid="{1EA0441D-24AC-4D31-A082-3A692D1E06D5}" name="Insurance Expenses" dataDxfId="1379" dataCellStyle="Currency">
      <calculatedColumnFormula>SUM(Table15978[Cost])</calculatedColumnFormula>
    </tableColumn>
    <tableColumn id="7" xr3:uid="{CE8AFA0A-A237-48AC-9CB4-FF8D2FF93F60}" name="Registration Expenses" dataDxfId="1378" dataCellStyle="Currency">
      <calculatedColumnFormula>SUM(Table16079[Cost])</calculatedColumnFormula>
    </tableColumn>
  </tableColumns>
  <tableStyleInfo name="Business Table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580202C8-C66C-4710-B55E-637E4E46276C}" name="Table14881" displayName="Table14881" ref="A7:K202" totalsRowShown="0" headerRowDxfId="1377" dataDxfId="1376">
  <autoFilter ref="A7:K202" xr:uid="{580202C8-C66C-4710-B55E-637E4E46276C}"/>
  <tableColumns count="11">
    <tableColumn id="1" xr3:uid="{9F567BF9-0EA1-44BA-A16C-0C35AC457B21}" name="Date" dataDxfId="1375"/>
    <tableColumn id="2" xr3:uid="{D4D2E224-F087-4DF0-9364-6339AF811862}" name="Volunteer Name" dataDxfId="1374"/>
    <tableColumn id="3" xr3:uid="{BF214D1F-8CBF-46F6-8DA7-D1967BF441D4}" name="Trail Worked" dataDxfId="1373"/>
    <tableColumn id="4" xr3:uid="{93E8C111-203A-4FAD-9A7A-820C1278A0DB}" name="Description of Work" dataDxfId="1372"/>
    <tableColumn id="5" xr3:uid="{81B1C377-E8D1-499C-86C7-EB6AC86C0BF8}" name="Hours Worked" dataDxfId="1371"/>
    <tableColumn id="12" xr3:uid="{8AA8D8C8-AA37-48EF-8373-987EA4B4FCB2}" name="Rate" dataDxfId="1370"/>
    <tableColumn id="7" xr3:uid="{C6320AA2-5B25-45F0-84A9-953431B8CC0A}" name="Total Compensation" dataDxfId="1369">
      <calculatedColumnFormula>E8*F8</calculatedColumnFormula>
    </tableColumn>
    <tableColumn id="6" xr3:uid="{EC8F10E2-A528-4A54-AFD2-6FDDD6788E5E}" name="Equipment Used" dataDxfId="1368"/>
    <tableColumn id="8" xr3:uid="{E3153D60-3B0F-4D61-B29A-6981EEC63FD3}" name="Rate for Equipment Use (See right table)" dataDxfId="1367"/>
    <tableColumn id="9" xr3:uid="{398C4F86-8F81-4243-A560-3E9662BD1D4E}" name="Hours Used" dataDxfId="1366"/>
    <tableColumn id="10" xr3:uid="{482E8760-ABF4-48AC-B238-9723B1120E9E}" name="Total Equipment Usage ($)" dataDxfId="1365">
      <calculatedColumnFormula>I8*J8</calculatedColumnFormula>
    </tableColumn>
  </tableColumns>
  <tableStyleInfo name="Business Table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8649EC36-17E7-419E-AF61-E0943927170E}" name="Table14515082" displayName="Table14515082" ref="M8:N25" totalsRowShown="0" headerRowDxfId="1364" dataDxfId="1363">
  <autoFilter ref="M8:N25" xr:uid="{8649EC36-17E7-419E-AF61-E0943927170E}"/>
  <tableColumns count="2">
    <tableColumn id="1" xr3:uid="{925BCFF1-84F8-4C6A-8B3A-52B775851624}" name="Type" dataDxfId="1362"/>
    <tableColumn id="2" xr3:uid="{1C195349-582C-46F2-BC8F-068693B0478C}" name="Rate" dataDxfId="1361"/>
  </tableColumns>
  <tableStyleInfo name="Business Table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C618FF6F-6562-4BB5-9115-61C007B68109}" name="Table14615183" displayName="Table14615183" ref="O8:P14" totalsRowShown="0" headerRowDxfId="1360" dataDxfId="1359">
  <autoFilter ref="O8:P14" xr:uid="{C618FF6F-6562-4BB5-9115-61C007B68109}"/>
  <tableColumns count="2">
    <tableColumn id="1" xr3:uid="{2981C781-DE46-40FB-BDBB-331F49A92718}" name="Type" dataDxfId="1358"/>
    <tableColumn id="2" xr3:uid="{9ACA16E8-08F4-4492-8C7E-3D443459ACA3}" name="Rate" dataDxfId="1357"/>
  </tableColumns>
  <tableStyleInfo name="Business Table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F6232CE9-7445-497F-B122-3B63CACF5EDE}" name="Table14715284" displayName="Table14715284" ref="O16:P22" totalsRowShown="0" headerRowDxfId="1356" dataDxfId="1355">
  <autoFilter ref="O16:P22" xr:uid="{F6232CE9-7445-497F-B122-3B63CACF5EDE}"/>
  <tableColumns count="2">
    <tableColumn id="1" xr3:uid="{E9FFFAAD-13F5-4282-B325-26C12F3AC211}" name="Type" dataDxfId="1354"/>
    <tableColumn id="2" xr3:uid="{F4D2FFE0-1B56-43DE-972C-273CC020B54B}" name="Rate" dataDxfId="1353" dataCellStyle="Currency"/>
  </tableColumns>
  <tableStyleInfo name="Business Table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1EC3EE36-FEFC-49B9-9E0C-B01A58FB230B}" name="Table15385" displayName="Table15385" ref="AK7:AP202" totalsRowShown="0" headerRowDxfId="1352" dataDxfId="1351" tableBorderDxfId="1350">
  <autoFilter ref="AK7:AP202" xr:uid="{1EC3EE36-FEFC-49B9-9E0C-B01A58FB230B}"/>
  <tableColumns count="6">
    <tableColumn id="1" xr3:uid="{7C59EA64-5055-4713-980E-E7C4EFABCA88}" name="Date" dataDxfId="1349"/>
    <tableColumn id="2" xr3:uid="{43F9E72A-8E31-4CA4-81F1-F2AC795096D0}" name="Vendor" dataDxfId="1348"/>
    <tableColumn id="3" xr3:uid="{180E1FEB-1277-42CD-8A24-D7B97FADC968}" name="Description of Purchase" dataDxfId="1347"/>
    <tableColumn id="4" xr3:uid="{4EA4E10C-6B0F-4698-8C82-E0E9DAD31B34}" name="Cost" dataDxfId="1346"/>
    <tableColumn id="5" xr3:uid="{3870665D-2271-44EA-B568-A2B963C07BDD}" name="Proof of Purchase Number" dataDxfId="1345"/>
    <tableColumn id="6" xr3:uid="{61898CD6-59D4-4535-A6ED-CB37116646D3}" name="Proof of Payment Number" dataDxfId="1344"/>
  </tableColumns>
  <tableStyleInfo name="Business Table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839DF82C-AEB8-4F61-81C4-E9B150CF3F15}" name="Table15486" displayName="Table15486" ref="AD7:AI42" totalsRowShown="0" headerRowDxfId="1343" dataDxfId="1342">
  <autoFilter ref="AD7:AI42" xr:uid="{839DF82C-AEB8-4F61-81C4-E9B150CF3F15}"/>
  <tableColumns count="6">
    <tableColumn id="1" xr3:uid="{F86ED5A6-8DE5-43B6-ABC5-48BFC2CAC029}" name="Make" dataDxfId="1341"/>
    <tableColumn id="2" xr3:uid="{01F0D7D4-AF08-41EC-A15E-610AEDE6E996}" name="Model" dataDxfId="1340"/>
    <tableColumn id="3" xr3:uid="{598D2023-21C9-4E6E-A48C-6D7B10F1582F}" name="Class" dataDxfId="1339"/>
    <tableColumn id="4" xr3:uid="{9B258131-584E-4D18-8717-F38397F26392}" name="VIN" dataDxfId="1338"/>
    <tableColumn id="5" xr3:uid="{4A46C159-DE62-4752-9331-9AD8D1A190B6}" name="Owned" dataDxfId="1337"/>
    <tableColumn id="6" xr3:uid="{4FC92D93-1923-4D2A-94B1-37A3082D2D91}" name="Leased/Rented" dataDxfId="1336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">
  <a:themeElements>
    <a:clrScheme name="Expense Report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87C"/>
      </a:accent1>
      <a:accent2>
        <a:srgbClr val="F7F5E4"/>
      </a:accent2>
      <a:accent3>
        <a:srgbClr val="333956"/>
      </a:accent3>
      <a:accent4>
        <a:srgbClr val="51648F"/>
      </a:accent4>
      <a:accent5>
        <a:srgbClr val="558DD4"/>
      </a:accent5>
      <a:accent6>
        <a:srgbClr val="59531D"/>
      </a:accent6>
      <a:hlink>
        <a:srgbClr val="0563C1"/>
      </a:hlink>
      <a:folHlink>
        <a:srgbClr val="954F72"/>
      </a:folHlink>
    </a:clrScheme>
    <a:fontScheme name="Custom 56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2.xml"/><Relationship Id="rId13" Type="http://schemas.openxmlformats.org/officeDocument/2006/relationships/table" Target="../tables/table117.xml"/><Relationship Id="rId3" Type="http://schemas.openxmlformats.org/officeDocument/2006/relationships/table" Target="../tables/table107.xml"/><Relationship Id="rId7" Type="http://schemas.openxmlformats.org/officeDocument/2006/relationships/table" Target="../tables/table111.xml"/><Relationship Id="rId12" Type="http://schemas.openxmlformats.org/officeDocument/2006/relationships/table" Target="../tables/table116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10.xml"/><Relationship Id="rId11" Type="http://schemas.openxmlformats.org/officeDocument/2006/relationships/table" Target="../tables/table115.xml"/><Relationship Id="rId5" Type="http://schemas.openxmlformats.org/officeDocument/2006/relationships/table" Target="../tables/table109.xml"/><Relationship Id="rId15" Type="http://schemas.openxmlformats.org/officeDocument/2006/relationships/table" Target="../tables/table119.xml"/><Relationship Id="rId10" Type="http://schemas.openxmlformats.org/officeDocument/2006/relationships/table" Target="../tables/table114.xml"/><Relationship Id="rId4" Type="http://schemas.openxmlformats.org/officeDocument/2006/relationships/table" Target="../tables/table108.xml"/><Relationship Id="rId9" Type="http://schemas.openxmlformats.org/officeDocument/2006/relationships/table" Target="../tables/table113.xml"/><Relationship Id="rId14" Type="http://schemas.openxmlformats.org/officeDocument/2006/relationships/table" Target="../tables/table11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5.xml"/><Relationship Id="rId13" Type="http://schemas.openxmlformats.org/officeDocument/2006/relationships/table" Target="../tables/table130.xml"/><Relationship Id="rId3" Type="http://schemas.openxmlformats.org/officeDocument/2006/relationships/table" Target="../tables/table120.xml"/><Relationship Id="rId7" Type="http://schemas.openxmlformats.org/officeDocument/2006/relationships/table" Target="../tables/table124.xml"/><Relationship Id="rId12" Type="http://schemas.openxmlformats.org/officeDocument/2006/relationships/table" Target="../tables/table129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123.xml"/><Relationship Id="rId11" Type="http://schemas.openxmlformats.org/officeDocument/2006/relationships/table" Target="../tables/table128.xml"/><Relationship Id="rId5" Type="http://schemas.openxmlformats.org/officeDocument/2006/relationships/table" Target="../tables/table122.xml"/><Relationship Id="rId15" Type="http://schemas.openxmlformats.org/officeDocument/2006/relationships/table" Target="../tables/table132.xml"/><Relationship Id="rId10" Type="http://schemas.openxmlformats.org/officeDocument/2006/relationships/table" Target="../tables/table127.xml"/><Relationship Id="rId4" Type="http://schemas.openxmlformats.org/officeDocument/2006/relationships/table" Target="../tables/table121.xml"/><Relationship Id="rId9" Type="http://schemas.openxmlformats.org/officeDocument/2006/relationships/table" Target="../tables/table126.xml"/><Relationship Id="rId14" Type="http://schemas.openxmlformats.org/officeDocument/2006/relationships/table" Target="../tables/table13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8.xml"/><Relationship Id="rId13" Type="http://schemas.openxmlformats.org/officeDocument/2006/relationships/table" Target="../tables/table143.xml"/><Relationship Id="rId3" Type="http://schemas.openxmlformats.org/officeDocument/2006/relationships/table" Target="../tables/table133.xml"/><Relationship Id="rId7" Type="http://schemas.openxmlformats.org/officeDocument/2006/relationships/table" Target="../tables/table137.xml"/><Relationship Id="rId12" Type="http://schemas.openxmlformats.org/officeDocument/2006/relationships/table" Target="../tables/table14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table" Target="../tables/table136.xml"/><Relationship Id="rId11" Type="http://schemas.openxmlformats.org/officeDocument/2006/relationships/table" Target="../tables/table141.xml"/><Relationship Id="rId5" Type="http://schemas.openxmlformats.org/officeDocument/2006/relationships/table" Target="../tables/table135.xml"/><Relationship Id="rId15" Type="http://schemas.openxmlformats.org/officeDocument/2006/relationships/table" Target="../tables/table145.xml"/><Relationship Id="rId10" Type="http://schemas.openxmlformats.org/officeDocument/2006/relationships/table" Target="../tables/table140.xml"/><Relationship Id="rId4" Type="http://schemas.openxmlformats.org/officeDocument/2006/relationships/table" Target="../tables/table134.xml"/><Relationship Id="rId9" Type="http://schemas.openxmlformats.org/officeDocument/2006/relationships/table" Target="../tables/table139.xml"/><Relationship Id="rId14" Type="http://schemas.openxmlformats.org/officeDocument/2006/relationships/table" Target="../tables/table144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1.xml"/><Relationship Id="rId13" Type="http://schemas.openxmlformats.org/officeDocument/2006/relationships/table" Target="../tables/table156.xml"/><Relationship Id="rId3" Type="http://schemas.openxmlformats.org/officeDocument/2006/relationships/table" Target="../tables/table146.xml"/><Relationship Id="rId7" Type="http://schemas.openxmlformats.org/officeDocument/2006/relationships/table" Target="../tables/table150.xml"/><Relationship Id="rId12" Type="http://schemas.openxmlformats.org/officeDocument/2006/relationships/table" Target="../tables/table155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149.xml"/><Relationship Id="rId11" Type="http://schemas.openxmlformats.org/officeDocument/2006/relationships/table" Target="../tables/table154.xml"/><Relationship Id="rId5" Type="http://schemas.openxmlformats.org/officeDocument/2006/relationships/table" Target="../tables/table148.xml"/><Relationship Id="rId15" Type="http://schemas.openxmlformats.org/officeDocument/2006/relationships/table" Target="../tables/table158.xml"/><Relationship Id="rId10" Type="http://schemas.openxmlformats.org/officeDocument/2006/relationships/table" Target="../tables/table153.xml"/><Relationship Id="rId4" Type="http://schemas.openxmlformats.org/officeDocument/2006/relationships/table" Target="../tables/table147.xml"/><Relationship Id="rId9" Type="http://schemas.openxmlformats.org/officeDocument/2006/relationships/table" Target="../tables/table152.xml"/><Relationship Id="rId14" Type="http://schemas.openxmlformats.org/officeDocument/2006/relationships/table" Target="../tables/table157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4.xml"/><Relationship Id="rId13" Type="http://schemas.openxmlformats.org/officeDocument/2006/relationships/table" Target="../tables/table169.xml"/><Relationship Id="rId3" Type="http://schemas.openxmlformats.org/officeDocument/2006/relationships/table" Target="../tables/table159.xml"/><Relationship Id="rId7" Type="http://schemas.openxmlformats.org/officeDocument/2006/relationships/table" Target="../tables/table163.xml"/><Relationship Id="rId12" Type="http://schemas.openxmlformats.org/officeDocument/2006/relationships/table" Target="../tables/table168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162.xml"/><Relationship Id="rId11" Type="http://schemas.openxmlformats.org/officeDocument/2006/relationships/table" Target="../tables/table167.xml"/><Relationship Id="rId5" Type="http://schemas.openxmlformats.org/officeDocument/2006/relationships/table" Target="../tables/table161.xml"/><Relationship Id="rId15" Type="http://schemas.openxmlformats.org/officeDocument/2006/relationships/table" Target="../tables/table171.xml"/><Relationship Id="rId10" Type="http://schemas.openxmlformats.org/officeDocument/2006/relationships/table" Target="../tables/table166.xml"/><Relationship Id="rId4" Type="http://schemas.openxmlformats.org/officeDocument/2006/relationships/table" Target="../tables/table160.xml"/><Relationship Id="rId9" Type="http://schemas.openxmlformats.org/officeDocument/2006/relationships/table" Target="../tables/table165.xml"/><Relationship Id="rId14" Type="http://schemas.openxmlformats.org/officeDocument/2006/relationships/table" Target="../tables/table170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7.xml"/><Relationship Id="rId13" Type="http://schemas.openxmlformats.org/officeDocument/2006/relationships/table" Target="../tables/table182.xml"/><Relationship Id="rId3" Type="http://schemas.openxmlformats.org/officeDocument/2006/relationships/table" Target="../tables/table172.xml"/><Relationship Id="rId7" Type="http://schemas.openxmlformats.org/officeDocument/2006/relationships/table" Target="../tables/table176.xml"/><Relationship Id="rId12" Type="http://schemas.openxmlformats.org/officeDocument/2006/relationships/table" Target="../tables/table181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175.xml"/><Relationship Id="rId11" Type="http://schemas.openxmlformats.org/officeDocument/2006/relationships/table" Target="../tables/table180.xml"/><Relationship Id="rId5" Type="http://schemas.openxmlformats.org/officeDocument/2006/relationships/table" Target="../tables/table174.xml"/><Relationship Id="rId15" Type="http://schemas.openxmlformats.org/officeDocument/2006/relationships/table" Target="../tables/table184.xml"/><Relationship Id="rId10" Type="http://schemas.openxmlformats.org/officeDocument/2006/relationships/table" Target="../tables/table179.xml"/><Relationship Id="rId4" Type="http://schemas.openxmlformats.org/officeDocument/2006/relationships/table" Target="../tables/table173.xml"/><Relationship Id="rId9" Type="http://schemas.openxmlformats.org/officeDocument/2006/relationships/table" Target="../tables/table178.xml"/><Relationship Id="rId14" Type="http://schemas.openxmlformats.org/officeDocument/2006/relationships/table" Target="../tables/table183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90.xml"/><Relationship Id="rId13" Type="http://schemas.openxmlformats.org/officeDocument/2006/relationships/table" Target="../tables/table195.xml"/><Relationship Id="rId3" Type="http://schemas.openxmlformats.org/officeDocument/2006/relationships/table" Target="../tables/table185.xml"/><Relationship Id="rId7" Type="http://schemas.openxmlformats.org/officeDocument/2006/relationships/table" Target="../tables/table189.xml"/><Relationship Id="rId12" Type="http://schemas.openxmlformats.org/officeDocument/2006/relationships/table" Target="../tables/table194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88.xml"/><Relationship Id="rId11" Type="http://schemas.openxmlformats.org/officeDocument/2006/relationships/table" Target="../tables/table193.xml"/><Relationship Id="rId5" Type="http://schemas.openxmlformats.org/officeDocument/2006/relationships/table" Target="../tables/table187.xml"/><Relationship Id="rId15" Type="http://schemas.openxmlformats.org/officeDocument/2006/relationships/table" Target="../tables/table197.xml"/><Relationship Id="rId10" Type="http://schemas.openxmlformats.org/officeDocument/2006/relationships/table" Target="../tables/table192.xml"/><Relationship Id="rId4" Type="http://schemas.openxmlformats.org/officeDocument/2006/relationships/table" Target="../tables/table186.xml"/><Relationship Id="rId9" Type="http://schemas.openxmlformats.org/officeDocument/2006/relationships/table" Target="../tables/table191.xml"/><Relationship Id="rId14" Type="http://schemas.openxmlformats.org/officeDocument/2006/relationships/table" Target="../tables/table196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3.xml"/><Relationship Id="rId13" Type="http://schemas.openxmlformats.org/officeDocument/2006/relationships/table" Target="../tables/table208.xml"/><Relationship Id="rId3" Type="http://schemas.openxmlformats.org/officeDocument/2006/relationships/table" Target="../tables/table198.xml"/><Relationship Id="rId7" Type="http://schemas.openxmlformats.org/officeDocument/2006/relationships/table" Target="../tables/table202.xml"/><Relationship Id="rId12" Type="http://schemas.openxmlformats.org/officeDocument/2006/relationships/table" Target="../tables/table20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1.xml"/><Relationship Id="rId11" Type="http://schemas.openxmlformats.org/officeDocument/2006/relationships/table" Target="../tables/table206.xml"/><Relationship Id="rId5" Type="http://schemas.openxmlformats.org/officeDocument/2006/relationships/table" Target="../tables/table200.xml"/><Relationship Id="rId15" Type="http://schemas.openxmlformats.org/officeDocument/2006/relationships/table" Target="../tables/table210.xml"/><Relationship Id="rId10" Type="http://schemas.openxmlformats.org/officeDocument/2006/relationships/table" Target="../tables/table205.xml"/><Relationship Id="rId4" Type="http://schemas.openxmlformats.org/officeDocument/2006/relationships/table" Target="../tables/table199.xml"/><Relationship Id="rId9" Type="http://schemas.openxmlformats.org/officeDocument/2006/relationships/table" Target="../tables/table204.xml"/><Relationship Id="rId14" Type="http://schemas.openxmlformats.org/officeDocument/2006/relationships/table" Target="../tables/table209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16.xml"/><Relationship Id="rId13" Type="http://schemas.openxmlformats.org/officeDocument/2006/relationships/table" Target="../tables/table221.xml"/><Relationship Id="rId3" Type="http://schemas.openxmlformats.org/officeDocument/2006/relationships/table" Target="../tables/table211.xml"/><Relationship Id="rId7" Type="http://schemas.openxmlformats.org/officeDocument/2006/relationships/table" Target="../tables/table215.xml"/><Relationship Id="rId12" Type="http://schemas.openxmlformats.org/officeDocument/2006/relationships/table" Target="../tables/table220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214.xml"/><Relationship Id="rId11" Type="http://schemas.openxmlformats.org/officeDocument/2006/relationships/table" Target="../tables/table219.xml"/><Relationship Id="rId5" Type="http://schemas.openxmlformats.org/officeDocument/2006/relationships/table" Target="../tables/table213.xml"/><Relationship Id="rId15" Type="http://schemas.openxmlformats.org/officeDocument/2006/relationships/table" Target="../tables/table223.xml"/><Relationship Id="rId10" Type="http://schemas.openxmlformats.org/officeDocument/2006/relationships/table" Target="../tables/table218.xml"/><Relationship Id="rId4" Type="http://schemas.openxmlformats.org/officeDocument/2006/relationships/table" Target="../tables/table212.xml"/><Relationship Id="rId9" Type="http://schemas.openxmlformats.org/officeDocument/2006/relationships/table" Target="../tables/table217.xml"/><Relationship Id="rId14" Type="http://schemas.openxmlformats.org/officeDocument/2006/relationships/table" Target="../tables/table222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9.xml"/><Relationship Id="rId13" Type="http://schemas.openxmlformats.org/officeDocument/2006/relationships/table" Target="../tables/table234.xml"/><Relationship Id="rId3" Type="http://schemas.openxmlformats.org/officeDocument/2006/relationships/table" Target="../tables/table224.xml"/><Relationship Id="rId7" Type="http://schemas.openxmlformats.org/officeDocument/2006/relationships/table" Target="../tables/table228.xml"/><Relationship Id="rId12" Type="http://schemas.openxmlformats.org/officeDocument/2006/relationships/table" Target="../tables/table233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227.xml"/><Relationship Id="rId11" Type="http://schemas.openxmlformats.org/officeDocument/2006/relationships/table" Target="../tables/table232.xml"/><Relationship Id="rId5" Type="http://schemas.openxmlformats.org/officeDocument/2006/relationships/table" Target="../tables/table226.xml"/><Relationship Id="rId15" Type="http://schemas.openxmlformats.org/officeDocument/2006/relationships/table" Target="../tables/table236.xml"/><Relationship Id="rId10" Type="http://schemas.openxmlformats.org/officeDocument/2006/relationships/table" Target="../tables/table231.xml"/><Relationship Id="rId4" Type="http://schemas.openxmlformats.org/officeDocument/2006/relationships/table" Target="../tables/table225.xml"/><Relationship Id="rId9" Type="http://schemas.openxmlformats.org/officeDocument/2006/relationships/table" Target="../tables/table230.xml"/><Relationship Id="rId14" Type="http://schemas.openxmlformats.org/officeDocument/2006/relationships/table" Target="../tables/table2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42.xml"/><Relationship Id="rId13" Type="http://schemas.openxmlformats.org/officeDocument/2006/relationships/table" Target="../tables/table247.xml"/><Relationship Id="rId3" Type="http://schemas.openxmlformats.org/officeDocument/2006/relationships/table" Target="../tables/table237.xml"/><Relationship Id="rId7" Type="http://schemas.openxmlformats.org/officeDocument/2006/relationships/table" Target="../tables/table241.xml"/><Relationship Id="rId12" Type="http://schemas.openxmlformats.org/officeDocument/2006/relationships/table" Target="../tables/table246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6" Type="http://schemas.openxmlformats.org/officeDocument/2006/relationships/table" Target="../tables/table240.xml"/><Relationship Id="rId11" Type="http://schemas.openxmlformats.org/officeDocument/2006/relationships/table" Target="../tables/table245.xml"/><Relationship Id="rId5" Type="http://schemas.openxmlformats.org/officeDocument/2006/relationships/table" Target="../tables/table239.xml"/><Relationship Id="rId15" Type="http://schemas.openxmlformats.org/officeDocument/2006/relationships/table" Target="../tables/table249.xml"/><Relationship Id="rId10" Type="http://schemas.openxmlformats.org/officeDocument/2006/relationships/table" Target="../tables/table244.xml"/><Relationship Id="rId4" Type="http://schemas.openxmlformats.org/officeDocument/2006/relationships/table" Target="../tables/table238.xml"/><Relationship Id="rId9" Type="http://schemas.openxmlformats.org/officeDocument/2006/relationships/table" Target="../tables/table243.xml"/><Relationship Id="rId14" Type="http://schemas.openxmlformats.org/officeDocument/2006/relationships/table" Target="../tables/table248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55.xml"/><Relationship Id="rId13" Type="http://schemas.openxmlformats.org/officeDocument/2006/relationships/table" Target="../tables/table260.xml"/><Relationship Id="rId3" Type="http://schemas.openxmlformats.org/officeDocument/2006/relationships/table" Target="../tables/table250.xml"/><Relationship Id="rId7" Type="http://schemas.openxmlformats.org/officeDocument/2006/relationships/table" Target="../tables/table254.xml"/><Relationship Id="rId12" Type="http://schemas.openxmlformats.org/officeDocument/2006/relationships/table" Target="../tables/table259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6" Type="http://schemas.openxmlformats.org/officeDocument/2006/relationships/table" Target="../tables/table253.xml"/><Relationship Id="rId11" Type="http://schemas.openxmlformats.org/officeDocument/2006/relationships/table" Target="../tables/table258.xml"/><Relationship Id="rId5" Type="http://schemas.openxmlformats.org/officeDocument/2006/relationships/table" Target="../tables/table252.xml"/><Relationship Id="rId15" Type="http://schemas.openxmlformats.org/officeDocument/2006/relationships/table" Target="../tables/table262.xml"/><Relationship Id="rId10" Type="http://schemas.openxmlformats.org/officeDocument/2006/relationships/table" Target="../tables/table257.xml"/><Relationship Id="rId4" Type="http://schemas.openxmlformats.org/officeDocument/2006/relationships/table" Target="../tables/table251.xml"/><Relationship Id="rId9" Type="http://schemas.openxmlformats.org/officeDocument/2006/relationships/table" Target="../tables/table256.xml"/><Relationship Id="rId14" Type="http://schemas.openxmlformats.org/officeDocument/2006/relationships/table" Target="../tables/table26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1.xml"/><Relationship Id="rId13" Type="http://schemas.openxmlformats.org/officeDocument/2006/relationships/table" Target="../tables/table26.xml"/><Relationship Id="rId3" Type="http://schemas.openxmlformats.org/officeDocument/2006/relationships/table" Target="../tables/table16.xml"/><Relationship Id="rId7" Type="http://schemas.openxmlformats.org/officeDocument/2006/relationships/table" Target="../tables/table20.xml"/><Relationship Id="rId12" Type="http://schemas.openxmlformats.org/officeDocument/2006/relationships/table" Target="../tables/table2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9.xml"/><Relationship Id="rId11" Type="http://schemas.openxmlformats.org/officeDocument/2006/relationships/table" Target="../tables/table24.xml"/><Relationship Id="rId5" Type="http://schemas.openxmlformats.org/officeDocument/2006/relationships/table" Target="../tables/table18.xml"/><Relationship Id="rId15" Type="http://schemas.openxmlformats.org/officeDocument/2006/relationships/table" Target="../tables/table28.xml"/><Relationship Id="rId10" Type="http://schemas.openxmlformats.org/officeDocument/2006/relationships/table" Target="../tables/table23.xml"/><Relationship Id="rId4" Type="http://schemas.openxmlformats.org/officeDocument/2006/relationships/table" Target="../tables/table17.xml"/><Relationship Id="rId9" Type="http://schemas.openxmlformats.org/officeDocument/2006/relationships/table" Target="../tables/table22.xml"/><Relationship Id="rId14" Type="http://schemas.openxmlformats.org/officeDocument/2006/relationships/table" Target="../tables/table2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4.xml"/><Relationship Id="rId13" Type="http://schemas.openxmlformats.org/officeDocument/2006/relationships/table" Target="../tables/table39.xml"/><Relationship Id="rId3" Type="http://schemas.openxmlformats.org/officeDocument/2006/relationships/table" Target="../tables/table29.xml"/><Relationship Id="rId7" Type="http://schemas.openxmlformats.org/officeDocument/2006/relationships/table" Target="../tables/table33.xml"/><Relationship Id="rId12" Type="http://schemas.openxmlformats.org/officeDocument/2006/relationships/table" Target="../tables/table38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32.xml"/><Relationship Id="rId11" Type="http://schemas.openxmlformats.org/officeDocument/2006/relationships/table" Target="../tables/table37.xml"/><Relationship Id="rId5" Type="http://schemas.openxmlformats.org/officeDocument/2006/relationships/table" Target="../tables/table31.xml"/><Relationship Id="rId15" Type="http://schemas.openxmlformats.org/officeDocument/2006/relationships/table" Target="../tables/table41.xml"/><Relationship Id="rId10" Type="http://schemas.openxmlformats.org/officeDocument/2006/relationships/table" Target="../tables/table36.xml"/><Relationship Id="rId4" Type="http://schemas.openxmlformats.org/officeDocument/2006/relationships/table" Target="../tables/table30.xml"/><Relationship Id="rId9" Type="http://schemas.openxmlformats.org/officeDocument/2006/relationships/table" Target="../tables/table35.xml"/><Relationship Id="rId14" Type="http://schemas.openxmlformats.org/officeDocument/2006/relationships/table" Target="../tables/table4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7.xml"/><Relationship Id="rId13" Type="http://schemas.openxmlformats.org/officeDocument/2006/relationships/table" Target="../tables/table52.xml"/><Relationship Id="rId3" Type="http://schemas.openxmlformats.org/officeDocument/2006/relationships/table" Target="../tables/table42.xml"/><Relationship Id="rId7" Type="http://schemas.openxmlformats.org/officeDocument/2006/relationships/table" Target="../tables/table46.xml"/><Relationship Id="rId12" Type="http://schemas.openxmlformats.org/officeDocument/2006/relationships/table" Target="../tables/table5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45.xml"/><Relationship Id="rId11" Type="http://schemas.openxmlformats.org/officeDocument/2006/relationships/table" Target="../tables/table50.xml"/><Relationship Id="rId5" Type="http://schemas.openxmlformats.org/officeDocument/2006/relationships/table" Target="../tables/table44.xml"/><Relationship Id="rId15" Type="http://schemas.openxmlformats.org/officeDocument/2006/relationships/table" Target="../tables/table54.xml"/><Relationship Id="rId10" Type="http://schemas.openxmlformats.org/officeDocument/2006/relationships/table" Target="../tables/table49.xml"/><Relationship Id="rId4" Type="http://schemas.openxmlformats.org/officeDocument/2006/relationships/table" Target="../tables/table43.xml"/><Relationship Id="rId9" Type="http://schemas.openxmlformats.org/officeDocument/2006/relationships/table" Target="../tables/table48.xml"/><Relationship Id="rId14" Type="http://schemas.openxmlformats.org/officeDocument/2006/relationships/table" Target="../tables/table5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0.xml"/><Relationship Id="rId13" Type="http://schemas.openxmlformats.org/officeDocument/2006/relationships/table" Target="../tables/table65.xml"/><Relationship Id="rId3" Type="http://schemas.openxmlformats.org/officeDocument/2006/relationships/table" Target="../tables/table55.xml"/><Relationship Id="rId7" Type="http://schemas.openxmlformats.org/officeDocument/2006/relationships/table" Target="../tables/table59.xml"/><Relationship Id="rId12" Type="http://schemas.openxmlformats.org/officeDocument/2006/relationships/table" Target="../tables/table6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58.xml"/><Relationship Id="rId11" Type="http://schemas.openxmlformats.org/officeDocument/2006/relationships/table" Target="../tables/table63.xml"/><Relationship Id="rId5" Type="http://schemas.openxmlformats.org/officeDocument/2006/relationships/table" Target="../tables/table57.xml"/><Relationship Id="rId15" Type="http://schemas.openxmlformats.org/officeDocument/2006/relationships/table" Target="../tables/table67.xml"/><Relationship Id="rId10" Type="http://schemas.openxmlformats.org/officeDocument/2006/relationships/table" Target="../tables/table62.xml"/><Relationship Id="rId4" Type="http://schemas.openxmlformats.org/officeDocument/2006/relationships/table" Target="../tables/table56.xml"/><Relationship Id="rId9" Type="http://schemas.openxmlformats.org/officeDocument/2006/relationships/table" Target="../tables/table61.xml"/><Relationship Id="rId14" Type="http://schemas.openxmlformats.org/officeDocument/2006/relationships/table" Target="../tables/table6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3.xml"/><Relationship Id="rId13" Type="http://schemas.openxmlformats.org/officeDocument/2006/relationships/table" Target="../tables/table78.xml"/><Relationship Id="rId3" Type="http://schemas.openxmlformats.org/officeDocument/2006/relationships/table" Target="../tables/table68.xml"/><Relationship Id="rId7" Type="http://schemas.openxmlformats.org/officeDocument/2006/relationships/table" Target="../tables/table72.xml"/><Relationship Id="rId12" Type="http://schemas.openxmlformats.org/officeDocument/2006/relationships/table" Target="../tables/table7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71.xml"/><Relationship Id="rId11" Type="http://schemas.openxmlformats.org/officeDocument/2006/relationships/table" Target="../tables/table76.xml"/><Relationship Id="rId5" Type="http://schemas.openxmlformats.org/officeDocument/2006/relationships/table" Target="../tables/table70.xml"/><Relationship Id="rId15" Type="http://schemas.openxmlformats.org/officeDocument/2006/relationships/table" Target="../tables/table80.xml"/><Relationship Id="rId10" Type="http://schemas.openxmlformats.org/officeDocument/2006/relationships/table" Target="../tables/table75.xml"/><Relationship Id="rId4" Type="http://schemas.openxmlformats.org/officeDocument/2006/relationships/table" Target="../tables/table69.xml"/><Relationship Id="rId9" Type="http://schemas.openxmlformats.org/officeDocument/2006/relationships/table" Target="../tables/table74.xml"/><Relationship Id="rId14" Type="http://schemas.openxmlformats.org/officeDocument/2006/relationships/table" Target="../tables/table7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6.xml"/><Relationship Id="rId13" Type="http://schemas.openxmlformats.org/officeDocument/2006/relationships/table" Target="../tables/table91.xml"/><Relationship Id="rId3" Type="http://schemas.openxmlformats.org/officeDocument/2006/relationships/table" Target="../tables/table81.xml"/><Relationship Id="rId7" Type="http://schemas.openxmlformats.org/officeDocument/2006/relationships/table" Target="../tables/table85.xml"/><Relationship Id="rId12" Type="http://schemas.openxmlformats.org/officeDocument/2006/relationships/table" Target="../tables/table90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84.xml"/><Relationship Id="rId11" Type="http://schemas.openxmlformats.org/officeDocument/2006/relationships/table" Target="../tables/table89.xml"/><Relationship Id="rId5" Type="http://schemas.openxmlformats.org/officeDocument/2006/relationships/table" Target="../tables/table83.xml"/><Relationship Id="rId15" Type="http://schemas.openxmlformats.org/officeDocument/2006/relationships/table" Target="../tables/table93.xml"/><Relationship Id="rId10" Type="http://schemas.openxmlformats.org/officeDocument/2006/relationships/table" Target="../tables/table88.xml"/><Relationship Id="rId4" Type="http://schemas.openxmlformats.org/officeDocument/2006/relationships/table" Target="../tables/table82.xml"/><Relationship Id="rId9" Type="http://schemas.openxmlformats.org/officeDocument/2006/relationships/table" Target="../tables/table87.xml"/><Relationship Id="rId14" Type="http://schemas.openxmlformats.org/officeDocument/2006/relationships/table" Target="../tables/table92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9.xml"/><Relationship Id="rId13" Type="http://schemas.openxmlformats.org/officeDocument/2006/relationships/table" Target="../tables/table104.xml"/><Relationship Id="rId3" Type="http://schemas.openxmlformats.org/officeDocument/2006/relationships/table" Target="../tables/table94.xml"/><Relationship Id="rId7" Type="http://schemas.openxmlformats.org/officeDocument/2006/relationships/table" Target="../tables/table98.xml"/><Relationship Id="rId12" Type="http://schemas.openxmlformats.org/officeDocument/2006/relationships/table" Target="../tables/table103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97.xml"/><Relationship Id="rId11" Type="http://schemas.openxmlformats.org/officeDocument/2006/relationships/table" Target="../tables/table102.xml"/><Relationship Id="rId5" Type="http://schemas.openxmlformats.org/officeDocument/2006/relationships/table" Target="../tables/table96.xml"/><Relationship Id="rId15" Type="http://schemas.openxmlformats.org/officeDocument/2006/relationships/table" Target="../tables/table106.xml"/><Relationship Id="rId10" Type="http://schemas.openxmlformats.org/officeDocument/2006/relationships/table" Target="../tables/table101.xml"/><Relationship Id="rId4" Type="http://schemas.openxmlformats.org/officeDocument/2006/relationships/table" Target="../tables/table95.xml"/><Relationship Id="rId9" Type="http://schemas.openxmlformats.org/officeDocument/2006/relationships/table" Target="../tables/table100.xml"/><Relationship Id="rId14" Type="http://schemas.openxmlformats.org/officeDocument/2006/relationships/table" Target="../tables/table10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Q36"/>
  <sheetViews>
    <sheetView showGridLines="0" tabSelected="1" zoomScale="55" zoomScaleNormal="55" workbookViewId="0">
      <selection activeCell="C4" sqref="C4:D4"/>
    </sheetView>
  </sheetViews>
  <sheetFormatPr defaultColWidth="0" defaultRowHeight="30" customHeight="1" x14ac:dyDescent="0.3"/>
  <cols>
    <col min="1" max="1" width="2.77734375" style="22" customWidth="1"/>
    <col min="2" max="2" width="40.109375" style="22" bestFit="1" customWidth="1"/>
    <col min="3" max="3" width="30.77734375" style="22" customWidth="1"/>
    <col min="4" max="4" width="36.44140625" style="22" customWidth="1"/>
    <col min="5" max="5" width="38.109375" style="22" bestFit="1" customWidth="1"/>
    <col min="6" max="6" width="20.77734375" style="22" customWidth="1"/>
    <col min="7" max="7" width="33.33203125" style="22" customWidth="1"/>
    <col min="8" max="8" width="20.77734375" style="22" customWidth="1"/>
    <col min="9" max="9" width="19.21875" style="22" customWidth="1"/>
    <col min="10" max="10" width="37.33203125" style="22" bestFit="1" customWidth="1"/>
    <col min="11" max="11" width="20.77734375" style="22" customWidth="1"/>
    <col min="12" max="12" width="38" style="22" bestFit="1" customWidth="1"/>
    <col min="13" max="13" width="51.77734375" style="22" customWidth="1"/>
    <col min="14" max="14" width="23.44140625" style="22" customWidth="1"/>
    <col min="15" max="15" width="72.21875" style="22" customWidth="1"/>
    <col min="16" max="16" width="12.6640625" style="22" customWidth="1"/>
    <col min="17" max="17" width="8.77734375" style="22" customWidth="1"/>
    <col min="18" max="18" width="0" style="2" hidden="1" customWidth="1"/>
    <col min="19" max="16384" width="0" style="2" hidden="1"/>
  </cols>
  <sheetData>
    <row r="1" spans="1:17" ht="49.9" customHeight="1" x14ac:dyDescent="0.8">
      <c r="B1" s="131" t="s">
        <v>82</v>
      </c>
      <c r="C1" s="131"/>
      <c r="D1" s="131"/>
      <c r="E1" s="131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57" customHeight="1" x14ac:dyDescent="0.8">
      <c r="B2" s="131" t="s">
        <v>79</v>
      </c>
      <c r="C2" s="131"/>
      <c r="D2" s="131"/>
      <c r="E2" s="131"/>
      <c r="L2" s="6"/>
      <c r="M2" s="6"/>
    </row>
    <row r="3" spans="1:17" ht="40.15" customHeight="1" x14ac:dyDescent="0.3">
      <c r="A3" s="2"/>
      <c r="B3" s="11" t="s">
        <v>1</v>
      </c>
      <c r="C3" s="2"/>
      <c r="D3" s="2"/>
      <c r="E3" s="2"/>
      <c r="F3" s="2"/>
      <c r="G3" s="2"/>
      <c r="H3" s="2"/>
      <c r="I3" s="3"/>
      <c r="J3" s="3"/>
      <c r="K3" s="2"/>
      <c r="L3" s="4"/>
      <c r="M3" s="4"/>
      <c r="N3" s="2"/>
      <c r="O3" s="2"/>
      <c r="P3" s="2"/>
      <c r="Q3" s="2"/>
    </row>
    <row r="4" spans="1:17" ht="19.5" x14ac:dyDescent="0.35">
      <c r="A4" s="2"/>
      <c r="B4" s="21" t="s">
        <v>25</v>
      </c>
      <c r="C4" s="132" t="s">
        <v>18</v>
      </c>
      <c r="D4" s="132"/>
      <c r="E4" s="7" t="s">
        <v>2</v>
      </c>
      <c r="F4" s="12">
        <v>45383</v>
      </c>
      <c r="G4" s="12">
        <v>45747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thickBot="1" x14ac:dyDescent="0.35">
      <c r="A5" s="15"/>
      <c r="B5" s="116"/>
      <c r="C5" s="117"/>
      <c r="D5" s="117"/>
      <c r="E5" s="118"/>
      <c r="F5" s="117"/>
      <c r="G5" s="117"/>
      <c r="H5" s="116"/>
      <c r="I5" s="119"/>
      <c r="J5" s="119"/>
      <c r="K5" s="15"/>
      <c r="L5" s="15"/>
      <c r="M5" s="15"/>
      <c r="N5" s="15"/>
      <c r="O5" s="15"/>
      <c r="P5" s="15"/>
      <c r="Q5" s="15"/>
    </row>
    <row r="6" spans="1:17" ht="40.15" customHeight="1" x14ac:dyDescent="0.35">
      <c r="A6" s="2"/>
      <c r="B6" s="8" t="s">
        <v>4</v>
      </c>
      <c r="C6" s="14" t="s">
        <v>21</v>
      </c>
      <c r="D6" s="2"/>
      <c r="E6" s="2"/>
      <c r="F6" s="2"/>
      <c r="G6" s="2"/>
      <c r="H6" s="2"/>
      <c r="I6" s="2"/>
      <c r="J6" s="2"/>
      <c r="K6" s="2"/>
      <c r="L6" s="8" t="s">
        <v>77</v>
      </c>
      <c r="M6" s="8"/>
      <c r="N6" s="2"/>
      <c r="O6" s="2"/>
      <c r="P6" s="2"/>
      <c r="Q6" s="2"/>
    </row>
    <row r="7" spans="1:17" ht="30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99" customHeight="1" x14ac:dyDescent="0.3">
      <c r="A8" s="2"/>
      <c r="B8" s="50" t="s">
        <v>3</v>
      </c>
      <c r="C8" s="51" t="s">
        <v>35</v>
      </c>
      <c r="D8" s="23" t="s">
        <v>36</v>
      </c>
      <c r="E8" s="23" t="s">
        <v>5</v>
      </c>
      <c r="F8" s="51" t="s">
        <v>37</v>
      </c>
      <c r="G8" s="52" t="s">
        <v>38</v>
      </c>
      <c r="H8" s="23" t="s">
        <v>81</v>
      </c>
      <c r="I8" s="23" t="s">
        <v>40</v>
      </c>
      <c r="J8" s="53" t="s">
        <v>0</v>
      </c>
      <c r="K8" s="2"/>
      <c r="L8" s="38" t="s">
        <v>78</v>
      </c>
      <c r="M8" s="122" t="s">
        <v>7</v>
      </c>
      <c r="N8" s="39" t="s">
        <v>8</v>
      </c>
      <c r="O8" s="40" t="s">
        <v>23</v>
      </c>
      <c r="P8" s="58" t="s">
        <v>0</v>
      </c>
      <c r="Q8" s="2"/>
    </row>
    <row r="9" spans="1:17" ht="46.5" customHeight="1" x14ac:dyDescent="0.3">
      <c r="A9" s="2"/>
      <c r="B9" s="54" t="str">
        <f>'TME1'!A4</f>
        <v>Enter TME Name here</v>
      </c>
      <c r="C9" s="16">
        <f>'TME1'!J4</f>
        <v>0</v>
      </c>
      <c r="D9" s="16">
        <f>'TME1'!K4</f>
        <v>0</v>
      </c>
      <c r="E9" s="16">
        <f>'TME1'!L4</f>
        <v>0</v>
      </c>
      <c r="F9" s="16">
        <f>'TME1'!M4</f>
        <v>0</v>
      </c>
      <c r="G9" s="16">
        <f>'TME1'!N4</f>
        <v>0</v>
      </c>
      <c r="H9" s="16">
        <f>'TME1'!O4</f>
        <v>0</v>
      </c>
      <c r="I9" s="16">
        <f>'TME1'!P4</f>
        <v>0</v>
      </c>
      <c r="J9" s="55">
        <f>SUM(ExpenseData[[#This Row],[Trail Maintenance Volunteer Labor ]:[Registration Expenses]])</f>
        <v>0</v>
      </c>
      <c r="K9" s="2"/>
      <c r="L9" s="62"/>
      <c r="M9" s="123"/>
      <c r="N9" s="63"/>
      <c r="O9" s="64"/>
      <c r="P9" s="59">
        <f>N9*O9</f>
        <v>0</v>
      </c>
      <c r="Q9" s="2"/>
    </row>
    <row r="10" spans="1:17" ht="30" customHeight="1" x14ac:dyDescent="0.3">
      <c r="A10" s="2"/>
      <c r="B10" s="54" t="str">
        <f>'TME2'!A4</f>
        <v>Enter TME Name here</v>
      </c>
      <c r="C10" s="16">
        <f>'TME2'!J4</f>
        <v>0</v>
      </c>
      <c r="D10" s="16">
        <f>'TME2'!K4</f>
        <v>0</v>
      </c>
      <c r="E10" s="16">
        <f>'TME2'!L4</f>
        <v>0</v>
      </c>
      <c r="F10" s="16">
        <f>'TME2'!M4</f>
        <v>0</v>
      </c>
      <c r="G10" s="16">
        <f>'TME2'!N4</f>
        <v>0</v>
      </c>
      <c r="H10" s="16">
        <f>'TME2'!O4</f>
        <v>0</v>
      </c>
      <c r="I10" s="16">
        <f>'TME2'!P4</f>
        <v>0</v>
      </c>
      <c r="J10" s="55">
        <f>SUM(ExpenseData[[#This Row],[Trail Maintenance Volunteer Labor ]:[Registration Expenses]])</f>
        <v>0</v>
      </c>
      <c r="K10" s="2"/>
      <c r="L10" s="62"/>
      <c r="M10" s="62"/>
      <c r="N10" s="63"/>
      <c r="O10" s="65"/>
      <c r="P10" s="59">
        <f t="shared" ref="P10:P28" si="0">N10*O10</f>
        <v>0</v>
      </c>
      <c r="Q10" s="2"/>
    </row>
    <row r="11" spans="1:17" ht="30" customHeight="1" x14ac:dyDescent="0.3">
      <c r="A11" s="2"/>
      <c r="B11" s="56" t="str">
        <f>'TME3'!A4</f>
        <v>Enter TME Name here</v>
      </c>
      <c r="C11" s="16">
        <f>'TME3'!J4</f>
        <v>0</v>
      </c>
      <c r="D11" s="16">
        <f>'TME3'!K4</f>
        <v>0</v>
      </c>
      <c r="E11" s="16">
        <f>'TME3'!L4</f>
        <v>0</v>
      </c>
      <c r="F11" s="16">
        <f>'TME3'!M4</f>
        <v>0</v>
      </c>
      <c r="G11" s="16">
        <f>'TME3'!N4</f>
        <v>0</v>
      </c>
      <c r="H11" s="16">
        <f>'TME3'!O4</f>
        <v>0</v>
      </c>
      <c r="I11" s="16">
        <f>'TME3'!P4</f>
        <v>0</v>
      </c>
      <c r="J11" s="55">
        <f>SUM(ExpenseData[[#This Row],[Trail Maintenance Volunteer Labor ]:[Registration Expenses]])</f>
        <v>0</v>
      </c>
      <c r="K11" s="2"/>
      <c r="L11" s="62"/>
      <c r="M11" s="62"/>
      <c r="N11" s="63"/>
      <c r="O11" s="65"/>
      <c r="P11" s="59">
        <f t="shared" si="0"/>
        <v>0</v>
      </c>
      <c r="Q11" s="2"/>
    </row>
    <row r="12" spans="1:17" ht="30" customHeight="1" x14ac:dyDescent="0.3">
      <c r="A12" s="2"/>
      <c r="B12" s="56" t="str">
        <f>'TME4'!A4</f>
        <v>Enter TME Name here</v>
      </c>
      <c r="C12" s="16">
        <f>'TME4'!J4</f>
        <v>0</v>
      </c>
      <c r="D12" s="16">
        <f>'TME4'!K4</f>
        <v>0</v>
      </c>
      <c r="E12" s="16">
        <f>'TME4'!L4</f>
        <v>0</v>
      </c>
      <c r="F12" s="16">
        <f>'TME4'!M4</f>
        <v>0</v>
      </c>
      <c r="G12" s="16">
        <f>'TME4'!N4</f>
        <v>0</v>
      </c>
      <c r="H12" s="16">
        <f>'TME4'!O4</f>
        <v>0</v>
      </c>
      <c r="I12" s="16">
        <f>'TME4'!P4</f>
        <v>0</v>
      </c>
      <c r="J12" s="55">
        <f>SUM(ExpenseData[[#This Row],[Trail Maintenance Volunteer Labor ]:[Registration Expenses]])</f>
        <v>0</v>
      </c>
      <c r="K12" s="2"/>
      <c r="L12" s="62"/>
      <c r="M12" s="62"/>
      <c r="N12" s="63"/>
      <c r="O12" s="65"/>
      <c r="P12" s="59">
        <f t="shared" si="0"/>
        <v>0</v>
      </c>
      <c r="Q12" s="2"/>
    </row>
    <row r="13" spans="1:17" ht="30" customHeight="1" x14ac:dyDescent="0.3">
      <c r="A13" s="2"/>
      <c r="B13" s="54" t="str">
        <f>'TME5'!A4</f>
        <v>Enter TME Name here</v>
      </c>
      <c r="C13" s="16">
        <f>'TME5'!J4</f>
        <v>0</v>
      </c>
      <c r="D13" s="16">
        <f>'TME5'!K4</f>
        <v>0</v>
      </c>
      <c r="E13" s="16">
        <f>'TME5'!L4</f>
        <v>0</v>
      </c>
      <c r="F13" s="16">
        <f>'TME5'!M4</f>
        <v>0</v>
      </c>
      <c r="G13" s="16">
        <f>'TME5'!N4</f>
        <v>0</v>
      </c>
      <c r="H13" s="16">
        <f>'TME5'!O4</f>
        <v>0</v>
      </c>
      <c r="I13" s="16">
        <f>'TME5'!P4</f>
        <v>0</v>
      </c>
      <c r="J13" s="55">
        <f>SUM(ExpenseData[[#This Row],[Trail Maintenance Volunteer Labor ]:[Registration Expenses]])</f>
        <v>0</v>
      </c>
      <c r="K13" s="2"/>
      <c r="L13" s="62"/>
      <c r="M13" s="62"/>
      <c r="N13" s="63"/>
      <c r="O13" s="65"/>
      <c r="P13" s="59">
        <f t="shared" si="0"/>
        <v>0</v>
      </c>
      <c r="Q13" s="2"/>
    </row>
    <row r="14" spans="1:17" ht="30" customHeight="1" x14ac:dyDescent="0.3">
      <c r="A14" s="2"/>
      <c r="B14" s="56" t="str">
        <f>'TME6'!A4</f>
        <v>Enter TME Name here</v>
      </c>
      <c r="C14" s="16">
        <f>'TME6'!J4</f>
        <v>0</v>
      </c>
      <c r="D14" s="16">
        <f>'TME6'!K4</f>
        <v>0</v>
      </c>
      <c r="E14" s="16">
        <f>'TME6'!L4</f>
        <v>0</v>
      </c>
      <c r="F14" s="16">
        <f>'TME6'!M4</f>
        <v>0</v>
      </c>
      <c r="G14" s="16">
        <f>'TME6'!N4</f>
        <v>0</v>
      </c>
      <c r="H14" s="16">
        <f>'TME6'!O4</f>
        <v>0</v>
      </c>
      <c r="I14" s="16">
        <f>'TME6'!P4</f>
        <v>0</v>
      </c>
      <c r="J14" s="55">
        <f>SUM(ExpenseData[[#This Row],[Trail Maintenance Volunteer Labor ]:[Registration Expenses]])</f>
        <v>0</v>
      </c>
      <c r="K14" s="2"/>
      <c r="L14" s="62"/>
      <c r="M14" s="62"/>
      <c r="N14" s="63"/>
      <c r="O14" s="65"/>
      <c r="P14" s="59">
        <f t="shared" si="0"/>
        <v>0</v>
      </c>
      <c r="Q14" s="2"/>
    </row>
    <row r="15" spans="1:17" ht="30" customHeight="1" x14ac:dyDescent="0.3">
      <c r="A15" s="2"/>
      <c r="B15" s="56" t="str">
        <f>'TME7'!A4</f>
        <v>Enter TME Name here</v>
      </c>
      <c r="C15" s="16">
        <f>'TME7'!J4</f>
        <v>0</v>
      </c>
      <c r="D15" s="16">
        <f>'TME7'!K4</f>
        <v>0</v>
      </c>
      <c r="E15" s="16">
        <f>'TME7'!L4</f>
        <v>0</v>
      </c>
      <c r="F15" s="16">
        <f>'TME7'!M4</f>
        <v>0</v>
      </c>
      <c r="G15" s="16">
        <f>'TME7'!N4</f>
        <v>0</v>
      </c>
      <c r="H15" s="16">
        <f>'TME7'!O4</f>
        <v>0</v>
      </c>
      <c r="I15" s="16">
        <f>'TME7'!P4</f>
        <v>0</v>
      </c>
      <c r="J15" s="55">
        <f>SUM(ExpenseData[[#This Row],[Trail Maintenance Volunteer Labor ]:[Registration Expenses]])</f>
        <v>0</v>
      </c>
      <c r="K15" s="2"/>
      <c r="L15" s="62"/>
      <c r="M15" s="62"/>
      <c r="N15" s="63"/>
      <c r="O15" s="65"/>
      <c r="P15" s="59">
        <f t="shared" si="0"/>
        <v>0</v>
      </c>
      <c r="Q15" s="2"/>
    </row>
    <row r="16" spans="1:17" ht="30" customHeight="1" x14ac:dyDescent="0.3">
      <c r="A16" s="2"/>
      <c r="B16" s="54" t="str">
        <f>'TME8'!A4</f>
        <v>Enter TME Name here</v>
      </c>
      <c r="C16" s="16">
        <f>'TME8'!J4</f>
        <v>0</v>
      </c>
      <c r="D16" s="16">
        <f>'TME8'!K4</f>
        <v>0</v>
      </c>
      <c r="E16" s="16">
        <f>'TME8'!L4</f>
        <v>0</v>
      </c>
      <c r="F16" s="16">
        <f>'TME8'!M4</f>
        <v>0</v>
      </c>
      <c r="G16" s="16">
        <f>'TME8'!N4</f>
        <v>0</v>
      </c>
      <c r="H16" s="16">
        <f>'TME8'!O4</f>
        <v>0</v>
      </c>
      <c r="I16" s="16">
        <f>'TME8'!P4</f>
        <v>0</v>
      </c>
      <c r="J16" s="55">
        <f>SUM(ExpenseData[[#This Row],[Trail Maintenance Volunteer Labor ]:[Registration Expenses]])</f>
        <v>0</v>
      </c>
      <c r="K16" s="2"/>
      <c r="L16" s="62"/>
      <c r="M16" s="62"/>
      <c r="N16" s="63"/>
      <c r="O16" s="65"/>
      <c r="P16" s="59">
        <f t="shared" si="0"/>
        <v>0</v>
      </c>
      <c r="Q16" s="2"/>
    </row>
    <row r="17" spans="1:17" ht="30" customHeight="1" x14ac:dyDescent="0.3">
      <c r="A17" s="2"/>
      <c r="B17" s="56" t="str">
        <f>'TME9'!A4</f>
        <v>Enter TME Name here</v>
      </c>
      <c r="C17" s="16">
        <f>'TME9'!J4</f>
        <v>0</v>
      </c>
      <c r="D17" s="16">
        <f>'TME9'!K4</f>
        <v>0</v>
      </c>
      <c r="E17" s="16">
        <f>'TME9'!L4</f>
        <v>0</v>
      </c>
      <c r="F17" s="16">
        <f>'TME9'!M4</f>
        <v>0</v>
      </c>
      <c r="G17" s="16">
        <f>'TME9'!N4</f>
        <v>0</v>
      </c>
      <c r="H17" s="16">
        <f>'TME9'!O4</f>
        <v>0</v>
      </c>
      <c r="I17" s="16">
        <f>'TME9'!P4</f>
        <v>0</v>
      </c>
      <c r="J17" s="55">
        <f>SUM(ExpenseData[[#This Row],[Trail Maintenance Volunteer Labor ]:[Registration Expenses]])</f>
        <v>0</v>
      </c>
      <c r="K17" s="2"/>
      <c r="L17" s="62"/>
      <c r="M17" s="62"/>
      <c r="N17" s="63"/>
      <c r="O17" s="65"/>
      <c r="P17" s="59">
        <f t="shared" si="0"/>
        <v>0</v>
      </c>
      <c r="Q17" s="2"/>
    </row>
    <row r="18" spans="1:17" ht="30" customHeight="1" x14ac:dyDescent="0.3">
      <c r="A18" s="2"/>
      <c r="B18" s="56" t="str">
        <f>'TME10'!A4</f>
        <v>Enter TME Name here</v>
      </c>
      <c r="C18" s="16">
        <f>'TME10'!J4</f>
        <v>0</v>
      </c>
      <c r="D18" s="16">
        <f>'TME10'!K4</f>
        <v>0</v>
      </c>
      <c r="E18" s="16">
        <f>'TME10'!L4</f>
        <v>0</v>
      </c>
      <c r="F18" s="16">
        <f>'TME10'!M4</f>
        <v>0</v>
      </c>
      <c r="G18" s="16">
        <f>'TME10'!N4</f>
        <v>0</v>
      </c>
      <c r="H18" s="16">
        <f>'TME10'!O4</f>
        <v>0</v>
      </c>
      <c r="I18" s="16">
        <f>'TME10'!P4</f>
        <v>0</v>
      </c>
      <c r="J18" s="55">
        <f>SUM(ExpenseData[[#This Row],[Trail Maintenance Volunteer Labor ]:[Registration Expenses]])</f>
        <v>0</v>
      </c>
      <c r="K18" s="2"/>
      <c r="L18" s="62"/>
      <c r="M18" s="62"/>
      <c r="N18" s="63"/>
      <c r="O18" s="65"/>
      <c r="P18" s="59">
        <f t="shared" si="0"/>
        <v>0</v>
      </c>
      <c r="Q18" s="2"/>
    </row>
    <row r="19" spans="1:17" ht="30" customHeight="1" x14ac:dyDescent="0.3">
      <c r="A19" s="2"/>
      <c r="B19" s="54" t="str">
        <f>'TME11'!A4</f>
        <v>Enter TME Name here</v>
      </c>
      <c r="C19" s="16">
        <f>'TME11'!J4</f>
        <v>0</v>
      </c>
      <c r="D19" s="16">
        <f>'TME11'!K4</f>
        <v>0</v>
      </c>
      <c r="E19" s="16">
        <f>'TME11'!L4</f>
        <v>0</v>
      </c>
      <c r="F19" s="16">
        <f>'TME11'!M4</f>
        <v>0</v>
      </c>
      <c r="G19" s="16">
        <f>'TME11'!N4</f>
        <v>0</v>
      </c>
      <c r="H19" s="16">
        <f>'TME11'!O4</f>
        <v>0</v>
      </c>
      <c r="I19" s="16">
        <f>'TME11'!P4</f>
        <v>0</v>
      </c>
      <c r="J19" s="55">
        <f>SUM(ExpenseData[[#This Row],[Trail Maintenance Volunteer Labor ]:[Registration Expenses]])</f>
        <v>0</v>
      </c>
      <c r="K19" s="2"/>
      <c r="L19" s="62"/>
      <c r="M19" s="62"/>
      <c r="N19" s="63"/>
      <c r="O19" s="65"/>
      <c r="P19" s="59">
        <f t="shared" si="0"/>
        <v>0</v>
      </c>
      <c r="Q19" s="2"/>
    </row>
    <row r="20" spans="1:17" ht="30" customHeight="1" x14ac:dyDescent="0.3">
      <c r="A20" s="2"/>
      <c r="B20" s="56" t="str">
        <f>'TME12'!A4</f>
        <v>Enter TME Name here</v>
      </c>
      <c r="C20" s="16">
        <f>'TME12'!J4</f>
        <v>0</v>
      </c>
      <c r="D20" s="16">
        <f>'TME12'!K4</f>
        <v>0</v>
      </c>
      <c r="E20" s="16">
        <f>'TME12'!L4</f>
        <v>0</v>
      </c>
      <c r="F20" s="16">
        <f>'TME12'!M4</f>
        <v>0</v>
      </c>
      <c r="G20" s="16">
        <f>'TME12'!N4</f>
        <v>0</v>
      </c>
      <c r="H20" s="16">
        <f>'TME12'!O4</f>
        <v>0</v>
      </c>
      <c r="I20" s="16">
        <f>'TME12'!P4</f>
        <v>0</v>
      </c>
      <c r="J20" s="55">
        <f>SUM(ExpenseData[[#This Row],[Trail Maintenance Volunteer Labor ]:[Registration Expenses]])</f>
        <v>0</v>
      </c>
      <c r="K20" s="2"/>
      <c r="L20" s="62"/>
      <c r="M20" s="62"/>
      <c r="N20" s="63"/>
      <c r="O20" s="65"/>
      <c r="P20" s="59">
        <f t="shared" si="0"/>
        <v>0</v>
      </c>
      <c r="Q20" s="2"/>
    </row>
    <row r="21" spans="1:17" ht="30" customHeight="1" x14ac:dyDescent="0.3">
      <c r="A21" s="2"/>
      <c r="B21" s="56" t="str">
        <f>'TME13'!A4</f>
        <v>Enter TME Name here</v>
      </c>
      <c r="C21" s="16">
        <f>'TME13'!J4</f>
        <v>0</v>
      </c>
      <c r="D21" s="16">
        <f>'TME13'!K4</f>
        <v>0</v>
      </c>
      <c r="E21" s="16">
        <f>'TME13'!L4</f>
        <v>0</v>
      </c>
      <c r="F21" s="16">
        <f>'TME13'!M4</f>
        <v>0</v>
      </c>
      <c r="G21" s="16">
        <f>'TME13'!N4</f>
        <v>0</v>
      </c>
      <c r="H21" s="16">
        <f>'TME13'!O4</f>
        <v>0</v>
      </c>
      <c r="I21" s="16">
        <f>'TME13'!P4</f>
        <v>0</v>
      </c>
      <c r="J21" s="55">
        <f>SUM(ExpenseData[[#This Row],[Trail Maintenance Volunteer Labor ]:[Registration Expenses]])</f>
        <v>0</v>
      </c>
      <c r="K21" s="2"/>
      <c r="L21" s="62"/>
      <c r="M21" s="62"/>
      <c r="N21" s="63"/>
      <c r="O21" s="65"/>
      <c r="P21" s="59">
        <f t="shared" si="0"/>
        <v>0</v>
      </c>
      <c r="Q21" s="2"/>
    </row>
    <row r="22" spans="1:17" ht="30" customHeight="1" x14ac:dyDescent="0.3">
      <c r="A22" s="2"/>
      <c r="B22" s="54" t="str">
        <f>'TME14'!A4</f>
        <v>Enter TME Name here</v>
      </c>
      <c r="C22" s="16">
        <f>'TME14'!J4</f>
        <v>0</v>
      </c>
      <c r="D22" s="16">
        <f>'TME14'!K4</f>
        <v>0</v>
      </c>
      <c r="E22" s="16">
        <f>'TME14'!L4</f>
        <v>0</v>
      </c>
      <c r="F22" s="16">
        <f>'TME14'!M4</f>
        <v>0</v>
      </c>
      <c r="G22" s="16">
        <f>'TME14'!N4</f>
        <v>0</v>
      </c>
      <c r="H22" s="16">
        <f>'TME14'!O4</f>
        <v>0</v>
      </c>
      <c r="I22" s="16">
        <f>'TME14'!P4</f>
        <v>0</v>
      </c>
      <c r="J22" s="55">
        <f>SUM(ExpenseData[[#This Row],[Trail Maintenance Volunteer Labor ]:[Registration Expenses]])</f>
        <v>0</v>
      </c>
      <c r="K22" s="2"/>
      <c r="L22" s="62"/>
      <c r="M22" s="62"/>
      <c r="N22" s="63"/>
      <c r="O22" s="65"/>
      <c r="P22" s="59">
        <f t="shared" si="0"/>
        <v>0</v>
      </c>
      <c r="Q22" s="2"/>
    </row>
    <row r="23" spans="1:17" ht="30" customHeight="1" x14ac:dyDescent="0.3">
      <c r="A23" s="2"/>
      <c r="B23" s="56" t="str">
        <f>'TME15'!A4</f>
        <v>Enter TME Name here</v>
      </c>
      <c r="C23" s="16">
        <f>'TME15'!J4</f>
        <v>0</v>
      </c>
      <c r="D23" s="16">
        <f>'TME15'!K4</f>
        <v>0</v>
      </c>
      <c r="E23" s="16">
        <f>'TME15'!L4</f>
        <v>0</v>
      </c>
      <c r="F23" s="16">
        <f>'TME15'!M4</f>
        <v>0</v>
      </c>
      <c r="G23" s="16">
        <f>'TME15'!N4</f>
        <v>0</v>
      </c>
      <c r="H23" s="16">
        <f>'TME15'!O4</f>
        <v>0</v>
      </c>
      <c r="I23" s="16">
        <f>'TME15'!P4</f>
        <v>0</v>
      </c>
      <c r="J23" s="55">
        <f>SUM(ExpenseData[[#This Row],[Trail Maintenance Volunteer Labor ]:[Registration Expenses]])</f>
        <v>0</v>
      </c>
      <c r="K23" s="2"/>
      <c r="L23" s="62"/>
      <c r="M23" s="62"/>
      <c r="N23" s="63"/>
      <c r="O23" s="65"/>
      <c r="P23" s="59">
        <f t="shared" si="0"/>
        <v>0</v>
      </c>
      <c r="Q23" s="2"/>
    </row>
    <row r="24" spans="1:17" ht="30" customHeight="1" x14ac:dyDescent="0.3">
      <c r="A24" s="2"/>
      <c r="B24" s="56" t="str">
        <f>'TME16'!A4</f>
        <v>Enter TME Name here</v>
      </c>
      <c r="C24" s="16">
        <f>'TME16'!J4</f>
        <v>0</v>
      </c>
      <c r="D24" s="16">
        <f>'TME16'!K4</f>
        <v>0</v>
      </c>
      <c r="E24" s="16">
        <f>'TME16'!L4</f>
        <v>0</v>
      </c>
      <c r="F24" s="16">
        <f>'TME16'!M4</f>
        <v>0</v>
      </c>
      <c r="G24" s="16">
        <f>'TME16'!N4</f>
        <v>0</v>
      </c>
      <c r="H24" s="16">
        <f>'TME16'!O4</f>
        <v>0</v>
      </c>
      <c r="I24" s="16">
        <f>'TME16'!P4</f>
        <v>0</v>
      </c>
      <c r="J24" s="55">
        <f>SUM(ExpenseData[[#This Row],[Trail Maintenance Volunteer Labor ]:[Registration Expenses]])</f>
        <v>0</v>
      </c>
      <c r="K24" s="2"/>
      <c r="L24" s="62"/>
      <c r="M24" s="62"/>
      <c r="N24" s="63"/>
      <c r="O24" s="65"/>
      <c r="P24" s="59">
        <f t="shared" si="0"/>
        <v>0</v>
      </c>
      <c r="Q24" s="2"/>
    </row>
    <row r="25" spans="1:17" ht="30" customHeight="1" x14ac:dyDescent="0.3">
      <c r="A25" s="2"/>
      <c r="B25" s="54" t="str">
        <f>'TME17'!A4</f>
        <v>Enter TME Name here</v>
      </c>
      <c r="C25" s="16">
        <f>'TME17'!J4</f>
        <v>0</v>
      </c>
      <c r="D25" s="16">
        <f>'TME17'!K4</f>
        <v>0</v>
      </c>
      <c r="E25" s="16">
        <f>'TME17'!L4</f>
        <v>0</v>
      </c>
      <c r="F25" s="16">
        <f>'TME17'!M4</f>
        <v>0</v>
      </c>
      <c r="G25" s="16">
        <f>'TME17'!N4</f>
        <v>0</v>
      </c>
      <c r="H25" s="16">
        <f>'TME17'!O4</f>
        <v>0</v>
      </c>
      <c r="I25" s="16">
        <f>'TME17'!P4</f>
        <v>0</v>
      </c>
      <c r="J25" s="55">
        <f>SUM(ExpenseData[[#This Row],[Trail Maintenance Volunteer Labor ]:[Registration Expenses]])</f>
        <v>0</v>
      </c>
      <c r="K25" s="2"/>
      <c r="L25" s="62"/>
      <c r="M25" s="62"/>
      <c r="N25" s="63"/>
      <c r="O25" s="65"/>
      <c r="P25" s="59">
        <f t="shared" si="0"/>
        <v>0</v>
      </c>
      <c r="Q25" s="2"/>
    </row>
    <row r="26" spans="1:17" ht="30" customHeight="1" x14ac:dyDescent="0.3">
      <c r="A26" s="2"/>
      <c r="B26" s="56" t="str">
        <f>'TME18'!A4</f>
        <v>Enter TME Name here</v>
      </c>
      <c r="C26" s="16">
        <f>'TME18'!J4</f>
        <v>0</v>
      </c>
      <c r="D26" s="16">
        <f>'TME18'!K4</f>
        <v>0</v>
      </c>
      <c r="E26" s="16">
        <f>'TME18'!L4</f>
        <v>0</v>
      </c>
      <c r="F26" s="16">
        <f>'TME18'!M4</f>
        <v>0</v>
      </c>
      <c r="G26" s="16">
        <f>'TME18'!N4</f>
        <v>0</v>
      </c>
      <c r="H26" s="16">
        <f>'TME18'!O4</f>
        <v>0</v>
      </c>
      <c r="I26" s="16">
        <f>'TME18'!P4</f>
        <v>0</v>
      </c>
      <c r="J26" s="55">
        <f>SUM(ExpenseData[[#This Row],[Trail Maintenance Volunteer Labor ]:[Registration Expenses]])</f>
        <v>0</v>
      </c>
      <c r="K26" s="2"/>
      <c r="L26" s="62"/>
      <c r="M26" s="62"/>
      <c r="N26" s="63"/>
      <c r="O26" s="65"/>
      <c r="P26" s="59">
        <f t="shared" si="0"/>
        <v>0</v>
      </c>
      <c r="Q26" s="2"/>
    </row>
    <row r="27" spans="1:17" ht="30" customHeight="1" x14ac:dyDescent="0.3">
      <c r="A27" s="2"/>
      <c r="B27" s="56" t="str">
        <f>'TME19'!A4</f>
        <v>Enter TME Name here</v>
      </c>
      <c r="C27" s="16">
        <f>'TME19'!J4</f>
        <v>0</v>
      </c>
      <c r="D27" s="16">
        <f>'TME19'!K4</f>
        <v>0</v>
      </c>
      <c r="E27" s="16">
        <f>'TME19'!L4</f>
        <v>0</v>
      </c>
      <c r="F27" s="16">
        <f>'TME19'!M4</f>
        <v>0</v>
      </c>
      <c r="G27" s="16">
        <f>'TME19'!N4</f>
        <v>0</v>
      </c>
      <c r="H27" s="16">
        <f>'TME19'!O4</f>
        <v>0</v>
      </c>
      <c r="I27" s="16">
        <f>'TME19'!P4</f>
        <v>0</v>
      </c>
      <c r="J27" s="55">
        <f>SUM(ExpenseData[[#This Row],[Trail Maintenance Volunteer Labor ]:[Registration Expenses]])</f>
        <v>0</v>
      </c>
      <c r="K27" s="2"/>
      <c r="L27" s="62"/>
      <c r="M27" s="62"/>
      <c r="N27" s="63"/>
      <c r="O27" s="65"/>
      <c r="P27" s="59">
        <f t="shared" si="0"/>
        <v>0</v>
      </c>
      <c r="Q27" s="2"/>
    </row>
    <row r="28" spans="1:17" ht="30" customHeight="1" x14ac:dyDescent="0.3">
      <c r="A28" s="2"/>
      <c r="B28" s="54" t="str">
        <f>'TME20'!A4</f>
        <v>Enter TME Name here</v>
      </c>
      <c r="C28" s="16">
        <f>'TME20'!J4</f>
        <v>0</v>
      </c>
      <c r="D28" s="16">
        <f>'TME20'!K4</f>
        <v>0</v>
      </c>
      <c r="E28" s="16">
        <f>'TME20'!L4</f>
        <v>0</v>
      </c>
      <c r="F28" s="16">
        <f>'TME20'!M4</f>
        <v>0</v>
      </c>
      <c r="G28" s="16">
        <f>'TME20'!N4</f>
        <v>0</v>
      </c>
      <c r="H28" s="16">
        <f>'TME20'!O4</f>
        <v>0</v>
      </c>
      <c r="I28" s="16">
        <f>'TME20'!P4</f>
        <v>0</v>
      </c>
      <c r="J28" s="55">
        <f>SUM(ExpenseData[[#This Row],[Trail Maintenance Volunteer Labor ]:[Registration Expenses]])</f>
        <v>0</v>
      </c>
      <c r="K28" s="2"/>
      <c r="L28" s="62"/>
      <c r="M28" s="62"/>
      <c r="N28" s="63"/>
      <c r="O28" s="65"/>
      <c r="P28" s="59">
        <f t="shared" si="0"/>
        <v>0</v>
      </c>
      <c r="Q28" s="2"/>
    </row>
    <row r="29" spans="1:17" s="2" customFormat="1" ht="30" customHeight="1" x14ac:dyDescent="0.3">
      <c r="B29" s="57" t="s">
        <v>17</v>
      </c>
      <c r="C29" s="24">
        <f>SUM(ExpenseData[[Trail Maintenance Volunteer Labor ]])</f>
        <v>0</v>
      </c>
      <c r="D29" s="24">
        <f>SUM(ExpenseData[Equipment Usage Expenses])</f>
        <v>0</v>
      </c>
      <c r="E29" s="24">
        <f>SUM(ExpenseData[Groomer Usage Expenses])</f>
        <v>0</v>
      </c>
      <c r="F29" s="24">
        <f>SUM(ExpenseData[Material Expenses])</f>
        <v>0</v>
      </c>
      <c r="G29" s="24">
        <f>SUM(ExpenseData[Signage Expenses])</f>
        <v>0</v>
      </c>
      <c r="H29" s="24">
        <f>SUM(ExpenseData[Insurance, Permit or Subcontractural Expenses])</f>
        <v>0</v>
      </c>
      <c r="I29" s="24">
        <f>SUM(ExpenseData[Registration Expenses])</f>
        <v>0</v>
      </c>
      <c r="J29" s="127">
        <f>SUM(ExpenseData[Total])</f>
        <v>0</v>
      </c>
      <c r="L29" s="41" t="s">
        <v>0</v>
      </c>
      <c r="M29" s="121"/>
      <c r="N29" s="42">
        <f>SUM(N9:N28)</f>
        <v>0</v>
      </c>
      <c r="O29" s="43">
        <f>SUM(O9:O28)</f>
        <v>0</v>
      </c>
      <c r="P29" s="60">
        <f>SUM(P9:P28)</f>
        <v>0</v>
      </c>
    </row>
    <row r="30" spans="1:17" s="2" customFormat="1" ht="30" customHeight="1" x14ac:dyDescent="0.3">
      <c r="C30" s="17"/>
      <c r="D30" s="17"/>
      <c r="E30" s="17"/>
      <c r="F30" s="17"/>
      <c r="I30" s="18" t="s">
        <v>0</v>
      </c>
      <c r="J30" s="49">
        <f>ExpenseData[[#Totals],[Total]]</f>
        <v>0</v>
      </c>
      <c r="K30" s="19"/>
      <c r="O30" s="20" t="s">
        <v>0</v>
      </c>
      <c r="P30" s="61">
        <f>SUM(P9:P28)</f>
        <v>0</v>
      </c>
    </row>
    <row r="31" spans="1:17" s="2" customFormat="1" ht="49.9" customHeight="1" x14ac:dyDescent="0.35">
      <c r="F31" s="10"/>
    </row>
    <row r="32" spans="1:17" s="2" customFormat="1" ht="34.5" x14ac:dyDescent="0.3">
      <c r="B32" s="9" t="s">
        <v>24</v>
      </c>
      <c r="C32" s="135">
        <f>Subtotal+P30</f>
        <v>0</v>
      </c>
      <c r="D32" s="135"/>
      <c r="E32" s="135"/>
      <c r="F32" s="5"/>
    </row>
    <row r="33" spans="2:5" s="2" customFormat="1" ht="30" customHeight="1" x14ac:dyDescent="0.3"/>
    <row r="34" spans="2:5" s="2" customFormat="1" ht="42.75" thickBot="1" x14ac:dyDescent="0.35">
      <c r="B34" s="9" t="s">
        <v>19</v>
      </c>
      <c r="C34" s="133"/>
      <c r="D34" s="133"/>
      <c r="E34" s="133"/>
    </row>
    <row r="35" spans="2:5" s="2" customFormat="1" ht="30" customHeight="1" thickBot="1" x14ac:dyDescent="0.35">
      <c r="B35" s="13" t="s">
        <v>22</v>
      </c>
      <c r="C35" s="134"/>
      <c r="D35" s="134"/>
      <c r="E35" s="134"/>
    </row>
    <row r="36" spans="2:5" s="2" customFormat="1" ht="30" customHeight="1" x14ac:dyDescent="0.3"/>
  </sheetData>
  <mergeCells count="6">
    <mergeCell ref="B1:E1"/>
    <mergeCell ref="C4:D4"/>
    <mergeCell ref="C34:E34"/>
    <mergeCell ref="C35:E35"/>
    <mergeCell ref="B2:E2"/>
    <mergeCell ref="C32:E32"/>
  </mergeCells>
  <phoneticPr fontId="26" type="noConversion"/>
  <dataValidations count="18">
    <dataValidation allowBlank="1" showInputMessage="1" showErrorMessage="1" prompt="Track expenses in this Expense Report worksheet. Enter values in various expense categories in cells B9 to K18 and in Expense Data table." sqref="A2" xr:uid="{00000000-0002-0000-0000-000000000000}"/>
    <dataValidation allowBlank="1" showErrorMessage="1" prompt="Enter purpose of expenses in cell at right" sqref="B4" xr:uid="{00000000-0002-0000-0000-000003000000}"/>
    <dataValidation allowBlank="1" showErrorMessage="1" prompt="Enter employee information in the cells below" sqref="B6 L6:M6" xr:uid="{00000000-0002-0000-0000-000005000000}"/>
    <dataValidation allowBlank="1" showErrorMessage="1" prompt="Pay period is automatically updated based on entries in the Expense Data table" sqref="E4" xr:uid="{00000000-0002-0000-0000-00000C000000}"/>
    <dataValidation allowBlank="1" showErrorMessage="1" prompt="The starting period for this expense report is in this cell and is automatically determined by the entries in the Expense Data table" sqref="F4" xr:uid="{00000000-0002-0000-0000-00000D000000}"/>
    <dataValidation allowBlank="1" showErrorMessage="1" prompt="Enter Account in this column under this heading" sqref="B8 L8:M8" xr:uid="{00000000-0002-0000-0000-00000F000000}"/>
    <dataValidation allowBlank="1" showErrorMessage="1" prompt="Enter Transport expenses in this column under this heading" sqref="F8" xr:uid="{00000000-0002-0000-0000-000012000000}"/>
    <dataValidation allowBlank="1" showErrorMessage="1" prompt="Enter Meal expenses in this column under this heading" sqref="G8:I8" xr:uid="{00000000-0002-0000-0000-000014000000}"/>
    <dataValidation allowBlank="1" showErrorMessage="1" prompt="Total expenses are automatically calculated in this column under this heading for each date" sqref="J8 P8" xr:uid="{00000000-0002-0000-0000-000018000000}"/>
    <dataValidation allowBlank="1" showErrorMessage="1" prompt="Enter remarks in cells at right" sqref="B34 B32" xr:uid="{00000000-0002-0000-0000-000019000000}"/>
    <dataValidation allowBlank="1" showInputMessage="1" showErrorMessage="1" prompt="Enter signature in this cell" sqref="C34:E35" xr:uid="{00000000-0002-0000-0000-00001A000000}"/>
    <dataValidation allowBlank="1" showInputMessage="1" showErrorMessage="1" prompt="Enter Notes in cells at right" sqref="F31" xr:uid="{00000000-0002-0000-0000-00001B000000}"/>
    <dataValidation allowBlank="1" showInputMessage="1" showErrorMessage="1" prompt="Automatically calculated Subtotal" sqref="J30" xr:uid="{00000000-0002-0000-0000-00001D000000}"/>
    <dataValidation allowBlank="1" showErrorMessage="1" prompt="Enter purpose of expense report in this cell" sqref="C4:D4" xr:uid="{00000000-0002-0000-0000-000026000000}"/>
    <dataValidation allowBlank="1" showErrorMessage="1" prompt="The ending period for this expense report is in this cell and is automatically determined by the entries in the Expense Data table" sqref="G4" xr:uid="{00000000-0002-0000-0000-000028000000}"/>
    <dataValidation allowBlank="1" showErrorMessage="1" prompt="The report is for the office use only" sqref="L2:M2" xr:uid="{07C673D8-7C7E-49D0-9828-543179A7680F}"/>
    <dataValidation allowBlank="1" showErrorMessage="1" prompt="Expense Report title is in this cell" sqref="B3" xr:uid="{ACE8D43B-3270-4BB7-8BE0-B0137FB56C6F}"/>
    <dataValidation allowBlank="1" prompt="Expense Report title is in this cell" sqref="B1:E2" xr:uid="{FAEBDDF8-8306-4E72-9BDF-D526AE029CDE}"/>
  </dataValidations>
  <printOptions horizontalCentered="1"/>
  <pageMargins left="0.4" right="0.4" top="0.4" bottom="0.4" header="0.3" footer="0.3"/>
  <pageSetup scale="85" fitToHeight="0" orientation="landscape" horizontalDpi="4294967293" r:id="rId1"/>
  <headerFooter differentFirst="1">
    <oddFooter>Page &amp;P of &amp;N</oddFooter>
  </headerFooter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0B57-F39F-4F4A-B7E4-C1A6797902D6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SUM(Table14894[Total Equipment Usage ($)])</f>
        <v>0</v>
      </c>
      <c r="L4" s="70">
        <f>SUM(AB8:AB5577)</f>
        <v>0</v>
      </c>
      <c r="M4" s="70">
        <f>SUM(Table15398[Cost])</f>
        <v>0</v>
      </c>
      <c r="N4" s="70">
        <f>SUM(Table158103[Cost])</f>
        <v>0</v>
      </c>
      <c r="O4" s="70">
        <f>SUM(Table159104[Cost])</f>
        <v>0</v>
      </c>
      <c r="P4" s="70">
        <f>SUM(Table160105[Cost])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C931D964-E004-4784-AEB5-240CFEB8E2AA}"/>
    <dataValidation allowBlank="1" showErrorMessage="1" prompt="Enter Meal expenses in this column under this heading" sqref="AY6 BF6" xr:uid="{FCCEE321-F6C3-4580-9FB3-8AEBE080C315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5AA3-EE83-4C2F-A652-0A483B148E26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SUM(Table148107[Total Equipment Usage ($)])</f>
        <v>0</v>
      </c>
      <c r="L4" s="70">
        <f>SUM(AB8:AB5577)</f>
        <v>0</v>
      </c>
      <c r="M4" s="70">
        <f>SUM(Table153111[Cost])</f>
        <v>0</v>
      </c>
      <c r="N4" s="70">
        <f>SUM(Table158116[Cost])</f>
        <v>0</v>
      </c>
      <c r="O4" s="70">
        <f>SUM(Table159117[Cost])</f>
        <v>0</v>
      </c>
      <c r="P4" s="70">
        <f>SUM(Table160118[Cost])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2071E932-C8CF-427B-B7DF-5704295F336B}"/>
    <dataValidation allowBlank="1" showErrorMessage="1" prompt="Enter Transport expenses in this column under this heading" sqref="AR6" xr:uid="{75A0C882-073A-486B-B6B3-33F3D7AADFF9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B84D-6E52-43A5-BCB7-9893F0C0FDA4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SUM(Table148120[Total Equipment Usage ($)])</f>
        <v>0</v>
      </c>
      <c r="L4" s="70">
        <f>SUM(AB8:AB5577)</f>
        <v>0</v>
      </c>
      <c r="M4" s="70">
        <f>SUM(Table153124[Cost])</f>
        <v>0</v>
      </c>
      <c r="N4" s="70">
        <f>SUM(Table158129[Cost])</f>
        <v>0</v>
      </c>
      <c r="O4" s="70">
        <f>SUM(Table159130[Cost])</f>
        <v>0</v>
      </c>
      <c r="P4" s="70">
        <f>SUM(Table160131[Cost])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04202128-AFEF-4BE4-961B-E202080D5FC7}"/>
    <dataValidation allowBlank="1" showErrorMessage="1" prompt="Enter Meal expenses in this column under this heading" sqref="AY6 BF6" xr:uid="{B0EBDECC-BC37-4958-9101-DA8F54D13A4F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CB35B-6213-43A6-856A-F5FA76722D7C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SUM(Table148133[Total Equipment Usage ($)])</f>
        <v>0</v>
      </c>
      <c r="L4" s="70">
        <f>SUM(AB8:AB5577)</f>
        <v>0</v>
      </c>
      <c r="M4" s="70">
        <f>SUM(Table153137[Cost])</f>
        <v>0</v>
      </c>
      <c r="N4" s="70">
        <f>SUM(Table158142[Cost])</f>
        <v>0</v>
      </c>
      <c r="O4" s="70">
        <f>SUM(Table159143[Cost])</f>
        <v>0</v>
      </c>
      <c r="P4" s="70">
        <f>SUM(Table160144[Cost])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3E8A7A61-9F48-4862-87B2-310E8D26C72B}"/>
    <dataValidation allowBlank="1" showErrorMessage="1" prompt="Enter Transport expenses in this column under this heading" sqref="AR6" xr:uid="{08B45D03-E971-4F63-9EA3-D409AA625D1F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614AE-AF23-48E2-BF0A-9520BAEABAFD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SUM(Table148146[Total Equipment Usage ($)])</f>
        <v>0</v>
      </c>
      <c r="L4" s="70">
        <f>SUM(AB8:AB5577)</f>
        <v>0</v>
      </c>
      <c r="M4" s="70">
        <f>SUM(Table153164[Cost])</f>
        <v>0</v>
      </c>
      <c r="N4" s="70">
        <f>SUM(Table158169[Cost])</f>
        <v>0</v>
      </c>
      <c r="O4" s="70">
        <f>SUM(Table159170[Cost])</f>
        <v>0</v>
      </c>
      <c r="P4" s="70">
        <f>SUM(Table160171[Cost])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53CDBECC-761E-4585-8077-9F6E778FC936}"/>
    <dataValidation allowBlank="1" showErrorMessage="1" prompt="Enter Meal expenses in this column under this heading" sqref="AY6 BF6" xr:uid="{0BC622EA-5DD5-408A-9E58-CAEFAC77763F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3F7E-14FF-4DB4-90CD-10307C1C3E6F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SUM(Table148173[Total Equipment Usage ($)])</f>
        <v>0</v>
      </c>
      <c r="L4" s="70">
        <f>SUM(AB8:AB5577)</f>
        <v>0</v>
      </c>
      <c r="M4" s="70">
        <f>SUM(Table153177[Cost])</f>
        <v>0</v>
      </c>
      <c r="N4" s="70">
        <f>SUM(Table158182[Cost])</f>
        <v>0</v>
      </c>
      <c r="O4" s="70">
        <f>SUM(Table159183[Cost])</f>
        <v>0</v>
      </c>
      <c r="P4" s="70">
        <f>SUM(Table160184[Cost])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1937D643-344A-4A8F-AE20-3D6FADF65CE2}"/>
    <dataValidation allowBlank="1" showErrorMessage="1" prompt="Enter Transport expenses in this column under this heading" sqref="AR6" xr:uid="{390ABE57-5359-4897-BF82-B7FC02D24552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746E-93D8-40DE-9BF8-2CF5F7A6194B}">
  <dimension ref="A1:BR204"/>
  <sheetViews>
    <sheetView zoomScale="10" zoomScaleNormal="7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SUM(Table148186[Total Equipment Usage ($)])</f>
        <v>0</v>
      </c>
      <c r="L4" s="70">
        <f>SUM(AB8:AB5577)</f>
        <v>0</v>
      </c>
      <c r="M4" s="70">
        <f>SUM(Table153190[Cost])</f>
        <v>0</v>
      </c>
      <c r="N4" s="70">
        <f>SUM(Table158195[Cost])</f>
        <v>0</v>
      </c>
      <c r="O4" s="70">
        <f>SUM(Table159196[Cost])</f>
        <v>0</v>
      </c>
      <c r="P4" s="70">
        <f>SUM(Table160197[Cost])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554E1391-4E60-46F4-8D07-C1707514C459}"/>
    <dataValidation allowBlank="1" showErrorMessage="1" prompt="Enter Meal expenses in this column under this heading" sqref="AY6 BF6" xr:uid="{8A698B1E-E270-460D-BE2A-8AF0F39121C4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3278-B768-4EBB-B349-22817F3410F3}">
  <dimension ref="A1:BR204"/>
  <sheetViews>
    <sheetView zoomScale="10" zoomScaleNormal="10" workbookViewId="0">
      <selection activeCell="B1" sqref="B1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SUM(Table148199[Total Equipment Usage ($)])</f>
        <v>0</v>
      </c>
      <c r="L4" s="70">
        <f>SUM(AB8:AB5577)</f>
        <v>0</v>
      </c>
      <c r="M4" s="70">
        <f>SUM(Table153203[Cost])</f>
        <v>0</v>
      </c>
      <c r="N4" s="70">
        <f>SUM(Table158208[Cost])</f>
        <v>0</v>
      </c>
      <c r="O4" s="70">
        <f>SUM(Table159209[Cost])</f>
        <v>0</v>
      </c>
      <c r="P4" s="70">
        <f>SUM(Table160210[Cost])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FFB48D2C-6781-45C1-921E-68CF3FDACE92}"/>
    <dataValidation allowBlank="1" showErrorMessage="1" prompt="Enter Transport expenses in this column under this heading" sqref="AR6" xr:uid="{704097D1-DA1C-4FF8-807B-743FE4F87462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3F97-B050-4811-9EAD-7604875E4C9C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SUM(Table148212[Total Equipment Usage ($)])</f>
        <v>0</v>
      </c>
      <c r="L4" s="70">
        <f>SUM(AB8:AB5577)</f>
        <v>0</v>
      </c>
      <c r="M4" s="70">
        <f>SUM(Table153216[Cost])</f>
        <v>0</v>
      </c>
      <c r="N4" s="70">
        <f>SUM(Table158221[Cost])</f>
        <v>0</v>
      </c>
      <c r="O4" s="70">
        <f>SUM(Table159222[Cost])</f>
        <v>0</v>
      </c>
      <c r="P4" s="70">
        <f>SUM(Table160223[Cost])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4D7D8176-7EAC-42BE-824F-6C0FB0A35AD4}"/>
    <dataValidation allowBlank="1" showErrorMessage="1" prompt="Enter Meal expenses in this column under this heading" sqref="AY6 BF6" xr:uid="{22EC2223-8544-4B7A-8F6B-834C02B22373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AA0FA-5463-4EF1-9BD4-44AD2E6F5815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SUM(Table148225[Total Equipment Usage ($)])</f>
        <v>0</v>
      </c>
      <c r="L4" s="70">
        <f>SUM(AB8:AB5577)</f>
        <v>0</v>
      </c>
      <c r="M4" s="70">
        <f>SUM(Table153229[Cost])</f>
        <v>0</v>
      </c>
      <c r="N4" s="70">
        <f>SUM(Table158234[Cost])</f>
        <v>0</v>
      </c>
      <c r="O4" s="70">
        <f>SUM(Table159235[Cost])</f>
        <v>0</v>
      </c>
      <c r="P4" s="70">
        <f>SUM(Table160236[Cost])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3364CDE4-1973-4F68-9397-5EDF18C7DFEF}"/>
    <dataValidation allowBlank="1" showErrorMessage="1" prompt="Enter Transport expenses in this column under this heading" sqref="AR6" xr:uid="{87325706-8EF7-4E8A-8599-D721B2C51017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BB86-57BC-49FE-8286-CF5E3A2F02C3}">
  <dimension ref="A1:BR204"/>
  <sheetViews>
    <sheetView zoomScale="10" zoomScaleNormal="10" workbookViewId="0">
      <selection activeCell="D13" sqref="D13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SUM(Table148[Total Equipment Usage ($)])</f>
        <v>0</v>
      </c>
      <c r="L4" s="70">
        <f>SUM(AB8:AB5577)</f>
        <v>0</v>
      </c>
      <c r="M4" s="70">
        <f>SUM(Table153[Cost])</f>
        <v>0</v>
      </c>
      <c r="N4" s="70">
        <f>SUM(Table158[Cost])</f>
        <v>0</v>
      </c>
      <c r="O4" s="70">
        <f>SUM(Table159[Cost])</f>
        <v>0</v>
      </c>
      <c r="P4" s="70">
        <f>SUM(Table160[Cost])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74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39" si="0">E8*F8</f>
        <v>0</v>
      </c>
      <c r="H8" s="44"/>
      <c r="I8" s="94"/>
      <c r="J8" s="114"/>
      <c r="K8" s="115">
        <f t="shared" ref="K8:K39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39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ref="G40:G71" si="3">E40*F40</f>
        <v>0</v>
      </c>
      <c r="H40" s="129"/>
      <c r="I40" s="91"/>
      <c r="J40" s="114"/>
      <c r="K40" s="115">
        <f t="shared" ref="K40:K71" si="4">I40*J40</f>
        <v>0</v>
      </c>
      <c r="U40" s="37"/>
      <c r="V40" s="47"/>
      <c r="W40" s="47"/>
      <c r="X40" s="47"/>
      <c r="Y40" s="47"/>
      <c r="Z40" s="91"/>
      <c r="AA40" s="47"/>
      <c r="AB40" s="91">
        <f t="shared" ref="AB40:AB71" si="5">Z40*AA40</f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3"/>
        <v>0</v>
      </c>
      <c r="H41" s="129"/>
      <c r="I41" s="91"/>
      <c r="J41" s="114"/>
      <c r="K41" s="115">
        <f t="shared" si="4"/>
        <v>0</v>
      </c>
      <c r="U41" s="37"/>
      <c r="V41" s="47"/>
      <c r="W41" s="47"/>
      <c r="X41" s="47"/>
      <c r="Y41" s="47"/>
      <c r="Z41" s="91"/>
      <c r="AA41" s="47"/>
      <c r="AB41" s="91">
        <f t="shared" si="5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3"/>
        <v>0</v>
      </c>
      <c r="H42" s="129"/>
      <c r="I42" s="91"/>
      <c r="J42" s="114"/>
      <c r="K42" s="115">
        <f t="shared" si="4"/>
        <v>0</v>
      </c>
      <c r="U42" s="37"/>
      <c r="V42" s="47"/>
      <c r="W42" s="47"/>
      <c r="X42" s="47"/>
      <c r="Y42" s="47"/>
      <c r="Z42" s="91"/>
      <c r="AA42" s="47"/>
      <c r="AB42" s="91">
        <f t="shared" si="5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3"/>
        <v>0</v>
      </c>
      <c r="H43" s="129"/>
      <c r="I43" s="91"/>
      <c r="J43" s="114"/>
      <c r="K43" s="115">
        <f t="shared" si="4"/>
        <v>0</v>
      </c>
      <c r="U43" s="37"/>
      <c r="V43" s="47"/>
      <c r="W43" s="47"/>
      <c r="X43" s="47"/>
      <c r="Y43" s="47"/>
      <c r="Z43" s="91"/>
      <c r="AA43" s="47"/>
      <c r="AB43" s="91">
        <f t="shared" si="5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3"/>
        <v>0</v>
      </c>
      <c r="H44" s="129"/>
      <c r="I44" s="91"/>
      <c r="J44" s="114"/>
      <c r="K44" s="115">
        <f t="shared" si="4"/>
        <v>0</v>
      </c>
      <c r="U44" s="37"/>
      <c r="V44" s="47"/>
      <c r="W44" s="47"/>
      <c r="X44" s="47"/>
      <c r="Y44" s="47"/>
      <c r="Z44" s="91"/>
      <c r="AA44" s="47"/>
      <c r="AB44" s="91">
        <f t="shared" si="5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3"/>
        <v>0</v>
      </c>
      <c r="H45" s="129"/>
      <c r="I45" s="91"/>
      <c r="J45" s="114"/>
      <c r="K45" s="115">
        <f t="shared" si="4"/>
        <v>0</v>
      </c>
      <c r="U45" s="37"/>
      <c r="V45" s="47"/>
      <c r="W45" s="47"/>
      <c r="X45" s="47"/>
      <c r="Y45" s="47"/>
      <c r="Z45" s="91"/>
      <c r="AA45" s="47"/>
      <c r="AB45" s="91">
        <f t="shared" si="5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3"/>
        <v>0</v>
      </c>
      <c r="H46" s="129"/>
      <c r="I46" s="91"/>
      <c r="J46" s="114"/>
      <c r="K46" s="115">
        <f t="shared" si="4"/>
        <v>0</v>
      </c>
      <c r="U46" s="37"/>
      <c r="V46" s="47"/>
      <c r="W46" s="47"/>
      <c r="X46" s="47"/>
      <c r="Y46" s="47"/>
      <c r="Z46" s="91"/>
      <c r="AA46" s="47"/>
      <c r="AB46" s="91">
        <f t="shared" si="5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3"/>
        <v>0</v>
      </c>
      <c r="H47" s="129"/>
      <c r="I47" s="91"/>
      <c r="J47" s="114"/>
      <c r="K47" s="115">
        <f t="shared" si="4"/>
        <v>0</v>
      </c>
      <c r="U47" s="37"/>
      <c r="V47" s="47"/>
      <c r="W47" s="47"/>
      <c r="X47" s="47"/>
      <c r="Y47" s="47"/>
      <c r="Z47" s="91"/>
      <c r="AA47" s="47"/>
      <c r="AB47" s="91">
        <f t="shared" si="5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3"/>
        <v>0</v>
      </c>
      <c r="H48" s="129"/>
      <c r="I48" s="91"/>
      <c r="J48" s="114"/>
      <c r="K48" s="115">
        <f t="shared" si="4"/>
        <v>0</v>
      </c>
      <c r="U48" s="37"/>
      <c r="V48" s="47"/>
      <c r="W48" s="47"/>
      <c r="X48" s="47"/>
      <c r="Y48" s="47"/>
      <c r="Z48" s="91"/>
      <c r="AA48" s="47"/>
      <c r="AB48" s="91">
        <f t="shared" si="5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3"/>
        <v>0</v>
      </c>
      <c r="H49" s="129"/>
      <c r="I49" s="91"/>
      <c r="J49" s="114"/>
      <c r="K49" s="115">
        <f t="shared" si="4"/>
        <v>0</v>
      </c>
      <c r="U49" s="37"/>
      <c r="V49" s="47"/>
      <c r="W49" s="47"/>
      <c r="X49" s="47"/>
      <c r="Y49" s="47"/>
      <c r="Z49" s="91"/>
      <c r="AA49" s="47"/>
      <c r="AB49" s="91">
        <f t="shared" si="5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3"/>
        <v>0</v>
      </c>
      <c r="H50" s="129"/>
      <c r="I50" s="91"/>
      <c r="J50" s="114"/>
      <c r="K50" s="115">
        <f t="shared" si="4"/>
        <v>0</v>
      </c>
      <c r="U50" s="37"/>
      <c r="V50" s="47"/>
      <c r="W50" s="47"/>
      <c r="X50" s="47"/>
      <c r="Y50" s="47"/>
      <c r="Z50" s="91"/>
      <c r="AA50" s="47"/>
      <c r="AB50" s="91">
        <f t="shared" si="5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3"/>
        <v>0</v>
      </c>
      <c r="H51" s="129"/>
      <c r="I51" s="91"/>
      <c r="J51" s="114"/>
      <c r="K51" s="115">
        <f t="shared" si="4"/>
        <v>0</v>
      </c>
      <c r="U51" s="37"/>
      <c r="V51" s="47"/>
      <c r="W51" s="47"/>
      <c r="X51" s="47"/>
      <c r="Y51" s="47"/>
      <c r="Z51" s="91"/>
      <c r="AA51" s="47"/>
      <c r="AB51" s="91">
        <f t="shared" si="5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3"/>
        <v>0</v>
      </c>
      <c r="H52" s="129"/>
      <c r="I52" s="91"/>
      <c r="J52" s="114"/>
      <c r="K52" s="115">
        <f t="shared" si="4"/>
        <v>0</v>
      </c>
      <c r="U52" s="37"/>
      <c r="V52" s="47"/>
      <c r="W52" s="47"/>
      <c r="X52" s="47"/>
      <c r="Y52" s="47"/>
      <c r="Z52" s="91"/>
      <c r="AA52" s="47"/>
      <c r="AB52" s="91">
        <f t="shared" si="5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3"/>
        <v>0</v>
      </c>
      <c r="H53" s="129"/>
      <c r="I53" s="91"/>
      <c r="J53" s="114"/>
      <c r="K53" s="115">
        <f t="shared" si="4"/>
        <v>0</v>
      </c>
      <c r="U53" s="37"/>
      <c r="V53" s="47"/>
      <c r="W53" s="47"/>
      <c r="X53" s="47"/>
      <c r="Y53" s="47"/>
      <c r="Z53" s="91"/>
      <c r="AA53" s="47"/>
      <c r="AB53" s="91">
        <f t="shared" si="5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3"/>
        <v>0</v>
      </c>
      <c r="H54" s="129"/>
      <c r="I54" s="91"/>
      <c r="J54" s="114"/>
      <c r="K54" s="115">
        <f t="shared" si="4"/>
        <v>0</v>
      </c>
      <c r="U54" s="37"/>
      <c r="V54" s="47"/>
      <c r="W54" s="47"/>
      <c r="X54" s="47"/>
      <c r="Y54" s="47"/>
      <c r="Z54" s="91"/>
      <c r="AA54" s="47"/>
      <c r="AB54" s="91">
        <f t="shared" si="5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3"/>
        <v>0</v>
      </c>
      <c r="H55" s="129"/>
      <c r="I55" s="91"/>
      <c r="J55" s="114"/>
      <c r="K55" s="115">
        <f t="shared" si="4"/>
        <v>0</v>
      </c>
      <c r="U55" s="37"/>
      <c r="V55" s="47"/>
      <c r="W55" s="47"/>
      <c r="X55" s="47"/>
      <c r="Y55" s="47"/>
      <c r="Z55" s="91"/>
      <c r="AA55" s="47"/>
      <c r="AB55" s="91">
        <f t="shared" si="5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3"/>
        <v>0</v>
      </c>
      <c r="H56" s="129"/>
      <c r="I56" s="91"/>
      <c r="J56" s="114"/>
      <c r="K56" s="115">
        <f t="shared" si="4"/>
        <v>0</v>
      </c>
      <c r="U56" s="37"/>
      <c r="V56" s="47"/>
      <c r="W56" s="47"/>
      <c r="X56" s="47"/>
      <c r="Y56" s="47"/>
      <c r="Z56" s="91"/>
      <c r="AA56" s="47"/>
      <c r="AB56" s="91">
        <f t="shared" si="5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3"/>
        <v>0</v>
      </c>
      <c r="H57" s="129"/>
      <c r="I57" s="91"/>
      <c r="J57" s="114"/>
      <c r="K57" s="115">
        <f t="shared" si="4"/>
        <v>0</v>
      </c>
      <c r="U57" s="37"/>
      <c r="V57" s="47"/>
      <c r="W57" s="47"/>
      <c r="X57" s="47"/>
      <c r="Y57" s="47"/>
      <c r="Z57" s="91"/>
      <c r="AA57" s="47"/>
      <c r="AB57" s="91">
        <f t="shared" si="5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3"/>
        <v>0</v>
      </c>
      <c r="H58" s="129"/>
      <c r="I58" s="91"/>
      <c r="J58" s="114"/>
      <c r="K58" s="115">
        <f t="shared" si="4"/>
        <v>0</v>
      </c>
      <c r="U58" s="37"/>
      <c r="V58" s="47"/>
      <c r="W58" s="47"/>
      <c r="X58" s="47"/>
      <c r="Y58" s="47"/>
      <c r="Z58" s="91"/>
      <c r="AA58" s="47"/>
      <c r="AB58" s="91">
        <f t="shared" si="5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3"/>
        <v>0</v>
      </c>
      <c r="H59" s="129"/>
      <c r="I59" s="91"/>
      <c r="J59" s="114"/>
      <c r="K59" s="115">
        <f t="shared" si="4"/>
        <v>0</v>
      </c>
      <c r="U59" s="37"/>
      <c r="V59" s="47"/>
      <c r="W59" s="47"/>
      <c r="X59" s="47"/>
      <c r="Y59" s="47"/>
      <c r="Z59" s="91"/>
      <c r="AA59" s="47"/>
      <c r="AB59" s="91">
        <f t="shared" si="5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3"/>
        <v>0</v>
      </c>
      <c r="H60" s="129"/>
      <c r="I60" s="91"/>
      <c r="J60" s="114"/>
      <c r="K60" s="115">
        <f t="shared" si="4"/>
        <v>0</v>
      </c>
      <c r="U60" s="37"/>
      <c r="V60" s="47"/>
      <c r="W60" s="47"/>
      <c r="X60" s="47"/>
      <c r="Y60" s="47"/>
      <c r="Z60" s="91"/>
      <c r="AA60" s="47"/>
      <c r="AB60" s="91">
        <f t="shared" si="5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3"/>
        <v>0</v>
      </c>
      <c r="H61" s="129"/>
      <c r="I61" s="91"/>
      <c r="J61" s="114"/>
      <c r="K61" s="115">
        <f t="shared" si="4"/>
        <v>0</v>
      </c>
      <c r="U61" s="37"/>
      <c r="V61" s="47"/>
      <c r="W61" s="47"/>
      <c r="X61" s="47"/>
      <c r="Y61" s="47"/>
      <c r="Z61" s="91"/>
      <c r="AA61" s="47"/>
      <c r="AB61" s="91">
        <f t="shared" si="5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3"/>
        <v>0</v>
      </c>
      <c r="H62" s="129"/>
      <c r="I62" s="91"/>
      <c r="J62" s="114"/>
      <c r="K62" s="115">
        <f t="shared" si="4"/>
        <v>0</v>
      </c>
      <c r="U62" s="37"/>
      <c r="V62" s="47"/>
      <c r="W62" s="47"/>
      <c r="X62" s="47"/>
      <c r="Y62" s="47"/>
      <c r="Z62" s="91"/>
      <c r="AA62" s="47"/>
      <c r="AB62" s="91">
        <f t="shared" si="5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3"/>
        <v>0</v>
      </c>
      <c r="H63" s="129"/>
      <c r="I63" s="91"/>
      <c r="J63" s="114"/>
      <c r="K63" s="115">
        <f t="shared" si="4"/>
        <v>0</v>
      </c>
      <c r="U63" s="37"/>
      <c r="V63" s="47"/>
      <c r="W63" s="47"/>
      <c r="X63" s="47"/>
      <c r="Y63" s="47"/>
      <c r="Z63" s="91"/>
      <c r="AA63" s="47"/>
      <c r="AB63" s="91">
        <f t="shared" si="5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3"/>
        <v>0</v>
      </c>
      <c r="H64" s="129"/>
      <c r="I64" s="91"/>
      <c r="J64" s="114"/>
      <c r="K64" s="115">
        <f t="shared" si="4"/>
        <v>0</v>
      </c>
      <c r="U64" s="37"/>
      <c r="V64" s="47"/>
      <c r="W64" s="47"/>
      <c r="X64" s="47"/>
      <c r="Y64" s="47"/>
      <c r="Z64" s="91"/>
      <c r="AA64" s="47"/>
      <c r="AB64" s="91">
        <f t="shared" si="5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3"/>
        <v>0</v>
      </c>
      <c r="H65" s="129"/>
      <c r="I65" s="91"/>
      <c r="J65" s="114"/>
      <c r="K65" s="115">
        <f t="shared" si="4"/>
        <v>0</v>
      </c>
      <c r="U65" s="37"/>
      <c r="V65" s="47"/>
      <c r="W65" s="47"/>
      <c r="X65" s="47"/>
      <c r="Y65" s="47"/>
      <c r="Z65" s="91"/>
      <c r="AA65" s="47"/>
      <c r="AB65" s="91">
        <f t="shared" si="5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3"/>
        <v>0</v>
      </c>
      <c r="H66" s="129"/>
      <c r="I66" s="91"/>
      <c r="J66" s="114"/>
      <c r="K66" s="115">
        <f t="shared" si="4"/>
        <v>0</v>
      </c>
      <c r="U66" s="37"/>
      <c r="V66" s="47"/>
      <c r="W66" s="47"/>
      <c r="X66" s="47"/>
      <c r="Y66" s="47"/>
      <c r="Z66" s="91"/>
      <c r="AA66" s="47"/>
      <c r="AB66" s="91">
        <f t="shared" si="5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3"/>
        <v>0</v>
      </c>
      <c r="H67" s="129"/>
      <c r="I67" s="91"/>
      <c r="J67" s="114"/>
      <c r="K67" s="115">
        <f t="shared" si="4"/>
        <v>0</v>
      </c>
      <c r="U67" s="37"/>
      <c r="V67" s="47"/>
      <c r="W67" s="47"/>
      <c r="X67" s="47"/>
      <c r="Y67" s="47"/>
      <c r="Z67" s="91"/>
      <c r="AA67" s="47"/>
      <c r="AB67" s="91">
        <f t="shared" si="5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3"/>
        <v>0</v>
      </c>
      <c r="H68" s="129"/>
      <c r="I68" s="91"/>
      <c r="J68" s="114"/>
      <c r="K68" s="115">
        <f t="shared" si="4"/>
        <v>0</v>
      </c>
      <c r="U68" s="37"/>
      <c r="V68" s="47"/>
      <c r="W68" s="47"/>
      <c r="X68" s="47"/>
      <c r="Y68" s="47"/>
      <c r="Z68" s="91"/>
      <c r="AA68" s="47"/>
      <c r="AB68" s="91">
        <f t="shared" si="5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3"/>
        <v>0</v>
      </c>
      <c r="H69" s="129"/>
      <c r="I69" s="91"/>
      <c r="J69" s="114"/>
      <c r="K69" s="115">
        <f t="shared" si="4"/>
        <v>0</v>
      </c>
      <c r="U69" s="37"/>
      <c r="V69" s="47"/>
      <c r="W69" s="47"/>
      <c r="X69" s="47"/>
      <c r="Y69" s="47"/>
      <c r="Z69" s="91"/>
      <c r="AA69" s="47"/>
      <c r="AB69" s="91">
        <f t="shared" si="5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3"/>
        <v>0</v>
      </c>
      <c r="H70" s="129"/>
      <c r="I70" s="91"/>
      <c r="J70" s="114"/>
      <c r="K70" s="115">
        <f t="shared" si="4"/>
        <v>0</v>
      </c>
      <c r="U70" s="37"/>
      <c r="V70" s="47"/>
      <c r="W70" s="47"/>
      <c r="X70" s="47"/>
      <c r="Y70" s="47"/>
      <c r="Z70" s="91"/>
      <c r="AA70" s="47"/>
      <c r="AB70" s="91">
        <f t="shared" si="5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3"/>
        <v>0</v>
      </c>
      <c r="H71" s="129"/>
      <c r="I71" s="91"/>
      <c r="J71" s="114"/>
      <c r="K71" s="115">
        <f t="shared" si="4"/>
        <v>0</v>
      </c>
      <c r="U71" s="37"/>
      <c r="V71" s="47"/>
      <c r="W71" s="47"/>
      <c r="X71" s="47"/>
      <c r="Y71" s="47"/>
      <c r="Z71" s="91"/>
      <c r="AA71" s="47"/>
      <c r="AB71" s="91">
        <f t="shared" si="5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03" si="6">E72*F72</f>
        <v>0</v>
      </c>
      <c r="H72" s="129"/>
      <c r="I72" s="91"/>
      <c r="J72" s="114"/>
      <c r="K72" s="115">
        <f t="shared" ref="K72:K103" si="7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03" si="8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6"/>
        <v>0</v>
      </c>
      <c r="H73" s="129"/>
      <c r="I73" s="91"/>
      <c r="J73" s="114"/>
      <c r="K73" s="115">
        <f t="shared" si="7"/>
        <v>0</v>
      </c>
      <c r="U73" s="37"/>
      <c r="V73" s="47"/>
      <c r="W73" s="47"/>
      <c r="X73" s="47"/>
      <c r="Y73" s="47"/>
      <c r="Z73" s="91"/>
      <c r="AA73" s="47"/>
      <c r="AB73" s="91">
        <f t="shared" si="8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6"/>
        <v>0</v>
      </c>
      <c r="H74" s="129"/>
      <c r="I74" s="91"/>
      <c r="J74" s="114"/>
      <c r="K74" s="115">
        <f t="shared" si="7"/>
        <v>0</v>
      </c>
      <c r="U74" s="37"/>
      <c r="V74" s="47"/>
      <c r="W74" s="47"/>
      <c r="X74" s="47"/>
      <c r="Y74" s="47"/>
      <c r="Z74" s="91"/>
      <c r="AA74" s="47"/>
      <c r="AB74" s="91">
        <f t="shared" si="8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6"/>
        <v>0</v>
      </c>
      <c r="H75" s="129"/>
      <c r="I75" s="91"/>
      <c r="J75" s="114"/>
      <c r="K75" s="115">
        <f t="shared" si="7"/>
        <v>0</v>
      </c>
      <c r="U75" s="37"/>
      <c r="V75" s="47"/>
      <c r="W75" s="47"/>
      <c r="X75" s="47"/>
      <c r="Y75" s="47"/>
      <c r="Z75" s="91"/>
      <c r="AA75" s="47"/>
      <c r="AB75" s="91">
        <f t="shared" si="8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6"/>
        <v>0</v>
      </c>
      <c r="H76" s="129"/>
      <c r="I76" s="91"/>
      <c r="J76" s="114"/>
      <c r="K76" s="115">
        <f t="shared" si="7"/>
        <v>0</v>
      </c>
      <c r="U76" s="37"/>
      <c r="V76" s="47"/>
      <c r="W76" s="47"/>
      <c r="X76" s="47"/>
      <c r="Y76" s="47"/>
      <c r="Z76" s="91"/>
      <c r="AA76" s="47"/>
      <c r="AB76" s="91">
        <f t="shared" si="8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6"/>
        <v>0</v>
      </c>
      <c r="H77" s="129"/>
      <c r="I77" s="91"/>
      <c r="J77" s="114"/>
      <c r="K77" s="115">
        <f t="shared" si="7"/>
        <v>0</v>
      </c>
      <c r="U77" s="37"/>
      <c r="V77" s="47"/>
      <c r="W77" s="47"/>
      <c r="X77" s="47"/>
      <c r="Y77" s="47"/>
      <c r="Z77" s="91"/>
      <c r="AA77" s="47"/>
      <c r="AB77" s="91">
        <f t="shared" si="8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6"/>
        <v>0</v>
      </c>
      <c r="H78" s="129"/>
      <c r="I78" s="91"/>
      <c r="J78" s="114"/>
      <c r="K78" s="115">
        <f t="shared" si="7"/>
        <v>0</v>
      </c>
      <c r="U78" s="37"/>
      <c r="V78" s="47"/>
      <c r="W78" s="47"/>
      <c r="X78" s="47"/>
      <c r="Y78" s="47"/>
      <c r="Z78" s="91"/>
      <c r="AA78" s="47"/>
      <c r="AB78" s="91">
        <f t="shared" si="8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6"/>
        <v>0</v>
      </c>
      <c r="H79" s="129"/>
      <c r="I79" s="91"/>
      <c r="J79" s="114"/>
      <c r="K79" s="115">
        <f t="shared" si="7"/>
        <v>0</v>
      </c>
      <c r="U79" s="37"/>
      <c r="V79" s="47"/>
      <c r="W79" s="47"/>
      <c r="X79" s="47"/>
      <c r="Y79" s="47"/>
      <c r="Z79" s="91"/>
      <c r="AA79" s="47"/>
      <c r="AB79" s="91">
        <f t="shared" si="8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6"/>
        <v>0</v>
      </c>
      <c r="H80" s="129"/>
      <c r="I80" s="91"/>
      <c r="J80" s="114"/>
      <c r="K80" s="115">
        <f t="shared" si="7"/>
        <v>0</v>
      </c>
      <c r="U80" s="37"/>
      <c r="V80" s="47"/>
      <c r="W80" s="47"/>
      <c r="X80" s="47"/>
      <c r="Y80" s="47"/>
      <c r="Z80" s="91"/>
      <c r="AA80" s="47"/>
      <c r="AB80" s="91">
        <f t="shared" si="8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6"/>
        <v>0</v>
      </c>
      <c r="H81" s="129"/>
      <c r="I81" s="91"/>
      <c r="J81" s="114"/>
      <c r="K81" s="115">
        <f t="shared" si="7"/>
        <v>0</v>
      </c>
      <c r="U81" s="37"/>
      <c r="V81" s="47"/>
      <c r="W81" s="47"/>
      <c r="X81" s="47"/>
      <c r="Y81" s="47"/>
      <c r="Z81" s="91"/>
      <c r="AA81" s="47"/>
      <c r="AB81" s="91">
        <f t="shared" si="8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6"/>
        <v>0</v>
      </c>
      <c r="H82" s="129"/>
      <c r="I82" s="91"/>
      <c r="J82" s="114"/>
      <c r="K82" s="115">
        <f t="shared" si="7"/>
        <v>0</v>
      </c>
      <c r="U82" s="37"/>
      <c r="V82" s="47"/>
      <c r="W82" s="47"/>
      <c r="X82" s="47"/>
      <c r="Y82" s="47"/>
      <c r="Z82" s="91"/>
      <c r="AA82" s="47"/>
      <c r="AB82" s="91">
        <f t="shared" si="8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6"/>
        <v>0</v>
      </c>
      <c r="H83" s="129"/>
      <c r="I83" s="91"/>
      <c r="J83" s="114"/>
      <c r="K83" s="115">
        <f t="shared" si="7"/>
        <v>0</v>
      </c>
      <c r="U83" s="37"/>
      <c r="V83" s="47"/>
      <c r="W83" s="47"/>
      <c r="X83" s="47"/>
      <c r="Y83" s="47"/>
      <c r="Z83" s="91"/>
      <c r="AA83" s="47"/>
      <c r="AB83" s="91">
        <f t="shared" si="8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6"/>
        <v>0</v>
      </c>
      <c r="H84" s="129"/>
      <c r="I84" s="91"/>
      <c r="J84" s="114"/>
      <c r="K84" s="115">
        <f t="shared" si="7"/>
        <v>0</v>
      </c>
      <c r="U84" s="37"/>
      <c r="V84" s="47"/>
      <c r="W84" s="47"/>
      <c r="X84" s="47"/>
      <c r="Y84" s="47"/>
      <c r="Z84" s="91"/>
      <c r="AA84" s="47"/>
      <c r="AB84" s="91">
        <f t="shared" si="8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6"/>
        <v>0</v>
      </c>
      <c r="H85" s="129"/>
      <c r="I85" s="91"/>
      <c r="J85" s="114"/>
      <c r="K85" s="115">
        <f t="shared" si="7"/>
        <v>0</v>
      </c>
      <c r="U85" s="37"/>
      <c r="V85" s="47"/>
      <c r="W85" s="47"/>
      <c r="X85" s="47"/>
      <c r="Y85" s="47"/>
      <c r="Z85" s="91"/>
      <c r="AA85" s="47"/>
      <c r="AB85" s="91">
        <f t="shared" si="8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6"/>
        <v>0</v>
      </c>
      <c r="H86" s="129"/>
      <c r="I86" s="91"/>
      <c r="J86" s="114"/>
      <c r="K86" s="115">
        <f t="shared" si="7"/>
        <v>0</v>
      </c>
      <c r="U86" s="37"/>
      <c r="V86" s="47"/>
      <c r="W86" s="47"/>
      <c r="X86" s="47"/>
      <c r="Y86" s="47"/>
      <c r="Z86" s="91"/>
      <c r="AA86" s="47"/>
      <c r="AB86" s="91">
        <f t="shared" si="8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6"/>
        <v>0</v>
      </c>
      <c r="H87" s="129"/>
      <c r="I87" s="91"/>
      <c r="J87" s="114"/>
      <c r="K87" s="115">
        <f t="shared" si="7"/>
        <v>0</v>
      </c>
      <c r="U87" s="37"/>
      <c r="V87" s="47"/>
      <c r="W87" s="47"/>
      <c r="X87" s="47"/>
      <c r="Y87" s="47"/>
      <c r="Z87" s="91"/>
      <c r="AA87" s="47"/>
      <c r="AB87" s="91">
        <f t="shared" si="8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6"/>
        <v>0</v>
      </c>
      <c r="H88" s="129"/>
      <c r="I88" s="91"/>
      <c r="J88" s="114"/>
      <c r="K88" s="115">
        <f t="shared" si="7"/>
        <v>0</v>
      </c>
      <c r="U88" s="37"/>
      <c r="V88" s="47"/>
      <c r="W88" s="47"/>
      <c r="X88" s="47"/>
      <c r="Y88" s="47"/>
      <c r="Z88" s="91"/>
      <c r="AA88" s="47"/>
      <c r="AB88" s="91">
        <f t="shared" si="8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6"/>
        <v>0</v>
      </c>
      <c r="H89" s="129"/>
      <c r="I89" s="91"/>
      <c r="J89" s="114"/>
      <c r="K89" s="115">
        <f t="shared" si="7"/>
        <v>0</v>
      </c>
      <c r="U89" s="37"/>
      <c r="V89" s="47"/>
      <c r="W89" s="47"/>
      <c r="X89" s="47"/>
      <c r="Y89" s="47"/>
      <c r="Z89" s="91"/>
      <c r="AA89" s="47"/>
      <c r="AB89" s="91">
        <f t="shared" si="8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6"/>
        <v>0</v>
      </c>
      <c r="H90" s="129"/>
      <c r="I90" s="91"/>
      <c r="J90" s="114"/>
      <c r="K90" s="115">
        <f t="shared" si="7"/>
        <v>0</v>
      </c>
      <c r="U90" s="37"/>
      <c r="V90" s="47"/>
      <c r="W90" s="47"/>
      <c r="X90" s="47"/>
      <c r="Y90" s="47"/>
      <c r="Z90" s="91"/>
      <c r="AA90" s="47"/>
      <c r="AB90" s="91">
        <f t="shared" si="8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6"/>
        <v>0</v>
      </c>
      <c r="H91" s="129"/>
      <c r="I91" s="91"/>
      <c r="J91" s="114"/>
      <c r="K91" s="115">
        <f t="shared" si="7"/>
        <v>0</v>
      </c>
      <c r="U91" s="37"/>
      <c r="V91" s="47"/>
      <c r="W91" s="47"/>
      <c r="X91" s="47"/>
      <c r="Y91" s="47"/>
      <c r="Z91" s="91"/>
      <c r="AA91" s="47"/>
      <c r="AB91" s="91">
        <f t="shared" si="8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6"/>
        <v>0</v>
      </c>
      <c r="H92" s="129"/>
      <c r="I92" s="91"/>
      <c r="J92" s="114"/>
      <c r="K92" s="115">
        <f t="shared" si="7"/>
        <v>0</v>
      </c>
      <c r="U92" s="37"/>
      <c r="V92" s="47"/>
      <c r="W92" s="47"/>
      <c r="X92" s="47"/>
      <c r="Y92" s="47"/>
      <c r="Z92" s="91"/>
      <c r="AA92" s="47"/>
      <c r="AB92" s="91">
        <f t="shared" si="8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6"/>
        <v>0</v>
      </c>
      <c r="H93" s="129"/>
      <c r="I93" s="91"/>
      <c r="J93" s="114"/>
      <c r="K93" s="115">
        <f t="shared" si="7"/>
        <v>0</v>
      </c>
      <c r="U93" s="37"/>
      <c r="V93" s="47"/>
      <c r="W93" s="47"/>
      <c r="X93" s="47"/>
      <c r="Y93" s="47"/>
      <c r="Z93" s="91"/>
      <c r="AA93" s="47"/>
      <c r="AB93" s="91">
        <f t="shared" si="8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6"/>
        <v>0</v>
      </c>
      <c r="H94" s="129"/>
      <c r="I94" s="91"/>
      <c r="J94" s="114"/>
      <c r="K94" s="115">
        <f t="shared" si="7"/>
        <v>0</v>
      </c>
      <c r="U94" s="37"/>
      <c r="V94" s="47"/>
      <c r="W94" s="47"/>
      <c r="X94" s="47"/>
      <c r="Y94" s="47"/>
      <c r="Z94" s="91"/>
      <c r="AA94" s="47"/>
      <c r="AB94" s="91">
        <f t="shared" si="8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6"/>
        <v>0</v>
      </c>
      <c r="H95" s="129"/>
      <c r="I95" s="91"/>
      <c r="J95" s="114"/>
      <c r="K95" s="115">
        <f t="shared" si="7"/>
        <v>0</v>
      </c>
      <c r="U95" s="37"/>
      <c r="V95" s="47"/>
      <c r="W95" s="47"/>
      <c r="X95" s="47"/>
      <c r="Y95" s="47"/>
      <c r="Z95" s="91"/>
      <c r="AA95" s="47"/>
      <c r="AB95" s="91">
        <f t="shared" si="8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6"/>
        <v>0</v>
      </c>
      <c r="H96" s="129"/>
      <c r="I96" s="91"/>
      <c r="J96" s="114"/>
      <c r="K96" s="115">
        <f t="shared" si="7"/>
        <v>0</v>
      </c>
      <c r="U96" s="37"/>
      <c r="V96" s="47"/>
      <c r="W96" s="47"/>
      <c r="X96" s="47"/>
      <c r="Y96" s="47"/>
      <c r="Z96" s="91"/>
      <c r="AA96" s="47"/>
      <c r="AB96" s="91">
        <f t="shared" si="8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6"/>
        <v>0</v>
      </c>
      <c r="H97" s="129"/>
      <c r="I97" s="91"/>
      <c r="J97" s="114"/>
      <c r="K97" s="115">
        <f t="shared" si="7"/>
        <v>0</v>
      </c>
      <c r="U97" s="37"/>
      <c r="V97" s="47"/>
      <c r="W97" s="47"/>
      <c r="X97" s="47"/>
      <c r="Y97" s="47"/>
      <c r="Z97" s="91"/>
      <c r="AA97" s="47"/>
      <c r="AB97" s="91">
        <f t="shared" si="8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6"/>
        <v>0</v>
      </c>
      <c r="H98" s="129"/>
      <c r="I98" s="91"/>
      <c r="J98" s="114"/>
      <c r="K98" s="115">
        <f t="shared" si="7"/>
        <v>0</v>
      </c>
      <c r="U98" s="37"/>
      <c r="V98" s="47"/>
      <c r="W98" s="47"/>
      <c r="X98" s="47"/>
      <c r="Y98" s="47"/>
      <c r="Z98" s="91"/>
      <c r="AA98" s="47"/>
      <c r="AB98" s="91">
        <f t="shared" si="8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6"/>
        <v>0</v>
      </c>
      <c r="H99" s="129"/>
      <c r="I99" s="91"/>
      <c r="J99" s="114"/>
      <c r="K99" s="115">
        <f t="shared" si="7"/>
        <v>0</v>
      </c>
      <c r="U99" s="37"/>
      <c r="V99" s="47"/>
      <c r="W99" s="47"/>
      <c r="X99" s="47"/>
      <c r="Y99" s="47"/>
      <c r="Z99" s="91"/>
      <c r="AA99" s="47"/>
      <c r="AB99" s="91">
        <f t="shared" si="8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6"/>
        <v>0</v>
      </c>
      <c r="H100" s="129"/>
      <c r="I100" s="91"/>
      <c r="J100" s="114"/>
      <c r="K100" s="115">
        <f t="shared" si="7"/>
        <v>0</v>
      </c>
      <c r="U100" s="37"/>
      <c r="V100" s="47"/>
      <c r="W100" s="47"/>
      <c r="X100" s="47"/>
      <c r="Y100" s="47"/>
      <c r="Z100" s="91"/>
      <c r="AA100" s="47"/>
      <c r="AB100" s="91">
        <f t="shared" si="8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6"/>
        <v>0</v>
      </c>
      <c r="H101" s="129"/>
      <c r="I101" s="91"/>
      <c r="J101" s="114"/>
      <c r="K101" s="115">
        <f t="shared" si="7"/>
        <v>0</v>
      </c>
      <c r="U101" s="37"/>
      <c r="V101" s="47"/>
      <c r="W101" s="47"/>
      <c r="X101" s="47"/>
      <c r="Y101" s="47"/>
      <c r="Z101" s="91"/>
      <c r="AA101" s="47"/>
      <c r="AB101" s="91">
        <f t="shared" si="8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6"/>
        <v>0</v>
      </c>
      <c r="H102" s="129"/>
      <c r="I102" s="91"/>
      <c r="J102" s="114"/>
      <c r="K102" s="115">
        <f t="shared" si="7"/>
        <v>0</v>
      </c>
      <c r="U102" s="37"/>
      <c r="V102" s="47"/>
      <c r="W102" s="47"/>
      <c r="X102" s="47"/>
      <c r="Y102" s="47"/>
      <c r="Z102" s="91"/>
      <c r="AA102" s="47"/>
      <c r="AB102" s="91">
        <f t="shared" si="8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6"/>
        <v>0</v>
      </c>
      <c r="H103" s="129"/>
      <c r="I103" s="91"/>
      <c r="J103" s="114"/>
      <c r="K103" s="115">
        <f t="shared" si="7"/>
        <v>0</v>
      </c>
      <c r="U103" s="37"/>
      <c r="V103" s="47"/>
      <c r="W103" s="47"/>
      <c r="X103" s="47"/>
      <c r="Y103" s="47"/>
      <c r="Z103" s="91"/>
      <c r="AA103" s="47"/>
      <c r="AB103" s="91">
        <f t="shared" si="8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ref="G104:G135" si="9">E104*F104</f>
        <v>0</v>
      </c>
      <c r="H104" s="129"/>
      <c r="I104" s="91"/>
      <c r="J104" s="114"/>
      <c r="K104" s="115">
        <f t="shared" ref="K104:K135" si="10">I104*J104</f>
        <v>0</v>
      </c>
      <c r="U104" s="37"/>
      <c r="V104" s="47"/>
      <c r="W104" s="47"/>
      <c r="X104" s="47"/>
      <c r="Y104" s="47"/>
      <c r="Z104" s="91"/>
      <c r="AA104" s="47"/>
      <c r="AB104" s="91">
        <f t="shared" ref="AB104:AB135" si="11">Z104*AA104</f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9"/>
        <v>0</v>
      </c>
      <c r="H105" s="129"/>
      <c r="I105" s="91"/>
      <c r="J105" s="114"/>
      <c r="K105" s="115">
        <f t="shared" si="10"/>
        <v>0</v>
      </c>
      <c r="U105" s="37"/>
      <c r="V105" s="47"/>
      <c r="W105" s="47"/>
      <c r="X105" s="47"/>
      <c r="Y105" s="47"/>
      <c r="Z105" s="91"/>
      <c r="AA105" s="47"/>
      <c r="AB105" s="91">
        <f t="shared" si="11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9"/>
        <v>0</v>
      </c>
      <c r="H106" s="129"/>
      <c r="I106" s="91"/>
      <c r="J106" s="114"/>
      <c r="K106" s="115">
        <f t="shared" si="10"/>
        <v>0</v>
      </c>
      <c r="U106" s="37"/>
      <c r="V106" s="47"/>
      <c r="W106" s="47"/>
      <c r="X106" s="47"/>
      <c r="Y106" s="47"/>
      <c r="Z106" s="91"/>
      <c r="AA106" s="47"/>
      <c r="AB106" s="91">
        <f t="shared" si="11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9"/>
        <v>0</v>
      </c>
      <c r="H107" s="129"/>
      <c r="I107" s="91"/>
      <c r="J107" s="114"/>
      <c r="K107" s="115">
        <f t="shared" si="10"/>
        <v>0</v>
      </c>
      <c r="U107" s="37"/>
      <c r="V107" s="47"/>
      <c r="W107" s="47"/>
      <c r="X107" s="47"/>
      <c r="Y107" s="47"/>
      <c r="Z107" s="91"/>
      <c r="AA107" s="47"/>
      <c r="AB107" s="91">
        <f t="shared" si="11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9"/>
        <v>0</v>
      </c>
      <c r="H108" s="129"/>
      <c r="I108" s="91"/>
      <c r="J108" s="114"/>
      <c r="K108" s="115">
        <f t="shared" si="10"/>
        <v>0</v>
      </c>
      <c r="U108" s="37"/>
      <c r="V108" s="47"/>
      <c r="W108" s="47"/>
      <c r="X108" s="47"/>
      <c r="Y108" s="47"/>
      <c r="Z108" s="91"/>
      <c r="AA108" s="47"/>
      <c r="AB108" s="91">
        <f t="shared" si="11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9"/>
        <v>0</v>
      </c>
      <c r="H109" s="129"/>
      <c r="I109" s="91"/>
      <c r="J109" s="114"/>
      <c r="K109" s="115">
        <f t="shared" si="10"/>
        <v>0</v>
      </c>
      <c r="U109" s="37"/>
      <c r="V109" s="47"/>
      <c r="W109" s="47"/>
      <c r="X109" s="47"/>
      <c r="Y109" s="47"/>
      <c r="Z109" s="91"/>
      <c r="AA109" s="47"/>
      <c r="AB109" s="91">
        <f t="shared" si="11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9"/>
        <v>0</v>
      </c>
      <c r="H110" s="129"/>
      <c r="I110" s="91"/>
      <c r="J110" s="114"/>
      <c r="K110" s="115">
        <f t="shared" si="10"/>
        <v>0</v>
      </c>
      <c r="U110" s="37"/>
      <c r="V110" s="47"/>
      <c r="W110" s="47"/>
      <c r="X110" s="47"/>
      <c r="Y110" s="47"/>
      <c r="Z110" s="91"/>
      <c r="AA110" s="47"/>
      <c r="AB110" s="91">
        <f t="shared" si="11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9"/>
        <v>0</v>
      </c>
      <c r="H111" s="129"/>
      <c r="I111" s="91"/>
      <c r="J111" s="114"/>
      <c r="K111" s="115">
        <f t="shared" si="10"/>
        <v>0</v>
      </c>
      <c r="U111" s="37"/>
      <c r="V111" s="47"/>
      <c r="W111" s="47"/>
      <c r="X111" s="47"/>
      <c r="Y111" s="47"/>
      <c r="Z111" s="91"/>
      <c r="AA111" s="47"/>
      <c r="AB111" s="91">
        <f t="shared" si="11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9"/>
        <v>0</v>
      </c>
      <c r="H112" s="129"/>
      <c r="I112" s="91"/>
      <c r="J112" s="114"/>
      <c r="K112" s="115">
        <f t="shared" si="10"/>
        <v>0</v>
      </c>
      <c r="U112" s="37"/>
      <c r="V112" s="47"/>
      <c r="W112" s="47"/>
      <c r="X112" s="47"/>
      <c r="Y112" s="47"/>
      <c r="Z112" s="91"/>
      <c r="AA112" s="47"/>
      <c r="AB112" s="91">
        <f t="shared" si="11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9"/>
        <v>0</v>
      </c>
      <c r="H113" s="129"/>
      <c r="I113" s="91"/>
      <c r="J113" s="114"/>
      <c r="K113" s="115">
        <f t="shared" si="10"/>
        <v>0</v>
      </c>
      <c r="U113" s="37"/>
      <c r="V113" s="47"/>
      <c r="W113" s="47"/>
      <c r="X113" s="47"/>
      <c r="Y113" s="47"/>
      <c r="Z113" s="91"/>
      <c r="AA113" s="47"/>
      <c r="AB113" s="91">
        <f t="shared" si="11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9"/>
        <v>0</v>
      </c>
      <c r="H114" s="129"/>
      <c r="I114" s="91"/>
      <c r="J114" s="114"/>
      <c r="K114" s="115">
        <f t="shared" si="10"/>
        <v>0</v>
      </c>
      <c r="U114" s="37"/>
      <c r="V114" s="47"/>
      <c r="W114" s="47"/>
      <c r="X114" s="47"/>
      <c r="Y114" s="47"/>
      <c r="Z114" s="91"/>
      <c r="AA114" s="47"/>
      <c r="AB114" s="91">
        <f t="shared" si="11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9"/>
        <v>0</v>
      </c>
      <c r="H115" s="129"/>
      <c r="I115" s="91"/>
      <c r="J115" s="114"/>
      <c r="K115" s="115">
        <f t="shared" si="10"/>
        <v>0</v>
      </c>
      <c r="U115" s="37"/>
      <c r="V115" s="47"/>
      <c r="W115" s="47"/>
      <c r="X115" s="47"/>
      <c r="Y115" s="47"/>
      <c r="Z115" s="91"/>
      <c r="AA115" s="47"/>
      <c r="AB115" s="91">
        <f t="shared" si="11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9"/>
        <v>0</v>
      </c>
      <c r="H116" s="129"/>
      <c r="I116" s="91"/>
      <c r="J116" s="114"/>
      <c r="K116" s="115">
        <f t="shared" si="10"/>
        <v>0</v>
      </c>
      <c r="U116" s="37"/>
      <c r="V116" s="47"/>
      <c r="W116" s="47"/>
      <c r="X116" s="47"/>
      <c r="Y116" s="47"/>
      <c r="Z116" s="91"/>
      <c r="AA116" s="47"/>
      <c r="AB116" s="91">
        <f t="shared" si="11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9"/>
        <v>0</v>
      </c>
      <c r="H117" s="129"/>
      <c r="I117" s="91"/>
      <c r="J117" s="114"/>
      <c r="K117" s="115">
        <f t="shared" si="10"/>
        <v>0</v>
      </c>
      <c r="U117" s="37"/>
      <c r="V117" s="47"/>
      <c r="W117" s="47"/>
      <c r="X117" s="47"/>
      <c r="Y117" s="47"/>
      <c r="Z117" s="91"/>
      <c r="AA117" s="47"/>
      <c r="AB117" s="91">
        <f t="shared" si="11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9"/>
        <v>0</v>
      </c>
      <c r="H118" s="129"/>
      <c r="I118" s="91"/>
      <c r="J118" s="114"/>
      <c r="K118" s="115">
        <f t="shared" si="10"/>
        <v>0</v>
      </c>
      <c r="U118" s="37"/>
      <c r="V118" s="47"/>
      <c r="W118" s="47"/>
      <c r="X118" s="47"/>
      <c r="Y118" s="47"/>
      <c r="Z118" s="91"/>
      <c r="AA118" s="47"/>
      <c r="AB118" s="91">
        <f t="shared" si="11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9"/>
        <v>0</v>
      </c>
      <c r="H119" s="129"/>
      <c r="I119" s="91"/>
      <c r="J119" s="114"/>
      <c r="K119" s="115">
        <f t="shared" si="10"/>
        <v>0</v>
      </c>
      <c r="U119" s="37"/>
      <c r="V119" s="47"/>
      <c r="W119" s="47"/>
      <c r="X119" s="47"/>
      <c r="Y119" s="47"/>
      <c r="Z119" s="91"/>
      <c r="AA119" s="47"/>
      <c r="AB119" s="91">
        <f t="shared" si="11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9"/>
        <v>0</v>
      </c>
      <c r="H120" s="129"/>
      <c r="I120" s="91"/>
      <c r="J120" s="114"/>
      <c r="K120" s="115">
        <f t="shared" si="10"/>
        <v>0</v>
      </c>
      <c r="U120" s="37"/>
      <c r="V120" s="47"/>
      <c r="W120" s="47"/>
      <c r="X120" s="47"/>
      <c r="Y120" s="47"/>
      <c r="Z120" s="91"/>
      <c r="AA120" s="47"/>
      <c r="AB120" s="91">
        <f t="shared" si="11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9"/>
        <v>0</v>
      </c>
      <c r="H121" s="129"/>
      <c r="I121" s="91"/>
      <c r="J121" s="114"/>
      <c r="K121" s="115">
        <f t="shared" si="10"/>
        <v>0</v>
      </c>
      <c r="U121" s="37"/>
      <c r="V121" s="47"/>
      <c r="W121" s="47"/>
      <c r="X121" s="47"/>
      <c r="Y121" s="47"/>
      <c r="Z121" s="91"/>
      <c r="AA121" s="47"/>
      <c r="AB121" s="91">
        <f t="shared" si="11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9"/>
        <v>0</v>
      </c>
      <c r="H122" s="129"/>
      <c r="I122" s="91"/>
      <c r="J122" s="114"/>
      <c r="K122" s="115">
        <f t="shared" si="10"/>
        <v>0</v>
      </c>
      <c r="U122" s="37"/>
      <c r="V122" s="47"/>
      <c r="W122" s="47"/>
      <c r="X122" s="47"/>
      <c r="Y122" s="47"/>
      <c r="Z122" s="91"/>
      <c r="AA122" s="47"/>
      <c r="AB122" s="91">
        <f t="shared" si="11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9"/>
        <v>0</v>
      </c>
      <c r="H123" s="129"/>
      <c r="I123" s="91"/>
      <c r="J123" s="114"/>
      <c r="K123" s="115">
        <f t="shared" si="10"/>
        <v>0</v>
      </c>
      <c r="U123" s="37"/>
      <c r="V123" s="47"/>
      <c r="W123" s="47"/>
      <c r="X123" s="47"/>
      <c r="Y123" s="47"/>
      <c r="Z123" s="91"/>
      <c r="AA123" s="47"/>
      <c r="AB123" s="91">
        <f t="shared" si="11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9"/>
        <v>0</v>
      </c>
      <c r="H124" s="129"/>
      <c r="I124" s="91"/>
      <c r="J124" s="114"/>
      <c r="K124" s="115">
        <f t="shared" si="10"/>
        <v>0</v>
      </c>
      <c r="U124" s="37"/>
      <c r="V124" s="47"/>
      <c r="W124" s="47"/>
      <c r="X124" s="47"/>
      <c r="Y124" s="47"/>
      <c r="Z124" s="91"/>
      <c r="AA124" s="47"/>
      <c r="AB124" s="91">
        <f t="shared" si="11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9"/>
        <v>0</v>
      </c>
      <c r="H125" s="129"/>
      <c r="I125" s="91"/>
      <c r="J125" s="114"/>
      <c r="K125" s="115">
        <f t="shared" si="10"/>
        <v>0</v>
      </c>
      <c r="U125" s="37"/>
      <c r="V125" s="47"/>
      <c r="W125" s="47"/>
      <c r="X125" s="47"/>
      <c r="Y125" s="47"/>
      <c r="Z125" s="91"/>
      <c r="AA125" s="47"/>
      <c r="AB125" s="91">
        <f t="shared" si="11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9"/>
        <v>0</v>
      </c>
      <c r="H126" s="129"/>
      <c r="I126" s="91"/>
      <c r="J126" s="114"/>
      <c r="K126" s="115">
        <f t="shared" si="10"/>
        <v>0</v>
      </c>
      <c r="U126" s="37"/>
      <c r="V126" s="47"/>
      <c r="W126" s="47"/>
      <c r="X126" s="47"/>
      <c r="Y126" s="47"/>
      <c r="Z126" s="91"/>
      <c r="AA126" s="47"/>
      <c r="AB126" s="91">
        <f t="shared" si="11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9"/>
        <v>0</v>
      </c>
      <c r="H127" s="129"/>
      <c r="I127" s="91"/>
      <c r="J127" s="114"/>
      <c r="K127" s="115">
        <f t="shared" si="10"/>
        <v>0</v>
      </c>
      <c r="U127" s="37"/>
      <c r="V127" s="47"/>
      <c r="W127" s="47"/>
      <c r="X127" s="47"/>
      <c r="Y127" s="47"/>
      <c r="Z127" s="91"/>
      <c r="AA127" s="47"/>
      <c r="AB127" s="91">
        <f t="shared" si="11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9"/>
        <v>0</v>
      </c>
      <c r="H128" s="129"/>
      <c r="I128" s="91"/>
      <c r="J128" s="114"/>
      <c r="K128" s="115">
        <f t="shared" si="10"/>
        <v>0</v>
      </c>
      <c r="U128" s="37"/>
      <c r="V128" s="47"/>
      <c r="W128" s="47"/>
      <c r="X128" s="47"/>
      <c r="Y128" s="47"/>
      <c r="Z128" s="91"/>
      <c r="AA128" s="47"/>
      <c r="AB128" s="91">
        <f t="shared" si="11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9"/>
        <v>0</v>
      </c>
      <c r="H129" s="129"/>
      <c r="I129" s="91"/>
      <c r="J129" s="114"/>
      <c r="K129" s="115">
        <f t="shared" si="10"/>
        <v>0</v>
      </c>
      <c r="U129" s="37"/>
      <c r="V129" s="47"/>
      <c r="W129" s="47"/>
      <c r="X129" s="47"/>
      <c r="Y129" s="47"/>
      <c r="Z129" s="91"/>
      <c r="AA129" s="47"/>
      <c r="AB129" s="91">
        <f t="shared" si="11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9"/>
        <v>0</v>
      </c>
      <c r="H130" s="129"/>
      <c r="I130" s="91"/>
      <c r="J130" s="114"/>
      <c r="K130" s="115">
        <f t="shared" si="10"/>
        <v>0</v>
      </c>
      <c r="U130" s="37"/>
      <c r="V130" s="47"/>
      <c r="W130" s="47"/>
      <c r="X130" s="47"/>
      <c r="Y130" s="47"/>
      <c r="Z130" s="91"/>
      <c r="AA130" s="47"/>
      <c r="AB130" s="91">
        <f t="shared" si="11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9"/>
        <v>0</v>
      </c>
      <c r="H131" s="129"/>
      <c r="I131" s="91"/>
      <c r="J131" s="114"/>
      <c r="K131" s="115">
        <f t="shared" si="10"/>
        <v>0</v>
      </c>
      <c r="U131" s="37"/>
      <c r="V131" s="47"/>
      <c r="W131" s="47"/>
      <c r="X131" s="47"/>
      <c r="Y131" s="47"/>
      <c r="Z131" s="91"/>
      <c r="AA131" s="47"/>
      <c r="AB131" s="91">
        <f t="shared" si="11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9"/>
        <v>0</v>
      </c>
      <c r="H132" s="129"/>
      <c r="I132" s="91"/>
      <c r="J132" s="114"/>
      <c r="K132" s="115">
        <f t="shared" si="10"/>
        <v>0</v>
      </c>
      <c r="U132" s="37"/>
      <c r="V132" s="47"/>
      <c r="W132" s="47"/>
      <c r="X132" s="47"/>
      <c r="Y132" s="47"/>
      <c r="Z132" s="91"/>
      <c r="AA132" s="47"/>
      <c r="AB132" s="91">
        <f t="shared" si="11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9"/>
        <v>0</v>
      </c>
      <c r="H133" s="129"/>
      <c r="I133" s="91"/>
      <c r="J133" s="114"/>
      <c r="K133" s="115">
        <f t="shared" si="10"/>
        <v>0</v>
      </c>
      <c r="U133" s="37"/>
      <c r="V133" s="47"/>
      <c r="W133" s="47"/>
      <c r="X133" s="47"/>
      <c r="Y133" s="47"/>
      <c r="Z133" s="91"/>
      <c r="AA133" s="47"/>
      <c r="AB133" s="91">
        <f t="shared" si="11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9"/>
        <v>0</v>
      </c>
      <c r="H134" s="129"/>
      <c r="I134" s="91"/>
      <c r="J134" s="114"/>
      <c r="K134" s="115">
        <f t="shared" si="10"/>
        <v>0</v>
      </c>
      <c r="U134" s="37"/>
      <c r="V134" s="47"/>
      <c r="W134" s="47"/>
      <c r="X134" s="47"/>
      <c r="Y134" s="47"/>
      <c r="Z134" s="91"/>
      <c r="AA134" s="47"/>
      <c r="AB134" s="91">
        <f t="shared" si="11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9"/>
        <v>0</v>
      </c>
      <c r="H135" s="129"/>
      <c r="I135" s="91"/>
      <c r="J135" s="114"/>
      <c r="K135" s="115">
        <f t="shared" si="10"/>
        <v>0</v>
      </c>
      <c r="U135" s="37"/>
      <c r="V135" s="47"/>
      <c r="W135" s="47"/>
      <c r="X135" s="47"/>
      <c r="Y135" s="47"/>
      <c r="Z135" s="91"/>
      <c r="AA135" s="47"/>
      <c r="AB135" s="91">
        <f t="shared" si="11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67" si="12">E136*F136</f>
        <v>0</v>
      </c>
      <c r="H136" s="129"/>
      <c r="I136" s="91"/>
      <c r="J136" s="114"/>
      <c r="K136" s="115">
        <f t="shared" ref="K136:K167" si="13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67" si="14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12"/>
        <v>0</v>
      </c>
      <c r="H137" s="129"/>
      <c r="I137" s="91"/>
      <c r="J137" s="114"/>
      <c r="K137" s="115">
        <f t="shared" si="13"/>
        <v>0</v>
      </c>
      <c r="U137" s="37"/>
      <c r="V137" s="47"/>
      <c r="W137" s="47"/>
      <c r="X137" s="47"/>
      <c r="Y137" s="47"/>
      <c r="Z137" s="91"/>
      <c r="AA137" s="47"/>
      <c r="AB137" s="91">
        <f t="shared" si="14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12"/>
        <v>0</v>
      </c>
      <c r="H138" s="129"/>
      <c r="I138" s="91"/>
      <c r="J138" s="114"/>
      <c r="K138" s="115">
        <f t="shared" si="13"/>
        <v>0</v>
      </c>
      <c r="U138" s="37"/>
      <c r="V138" s="47"/>
      <c r="W138" s="47"/>
      <c r="X138" s="47"/>
      <c r="Y138" s="47"/>
      <c r="Z138" s="91"/>
      <c r="AA138" s="47"/>
      <c r="AB138" s="91">
        <f t="shared" si="14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12"/>
        <v>0</v>
      </c>
      <c r="H139" s="129"/>
      <c r="I139" s="91"/>
      <c r="J139" s="114"/>
      <c r="K139" s="115">
        <f t="shared" si="13"/>
        <v>0</v>
      </c>
      <c r="U139" s="37"/>
      <c r="V139" s="47"/>
      <c r="W139" s="47"/>
      <c r="X139" s="47"/>
      <c r="Y139" s="47"/>
      <c r="Z139" s="91"/>
      <c r="AA139" s="47"/>
      <c r="AB139" s="91">
        <f t="shared" si="14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12"/>
        <v>0</v>
      </c>
      <c r="H140" s="129"/>
      <c r="I140" s="91"/>
      <c r="J140" s="114"/>
      <c r="K140" s="115">
        <f t="shared" si="13"/>
        <v>0</v>
      </c>
      <c r="U140" s="37"/>
      <c r="V140" s="47"/>
      <c r="W140" s="47"/>
      <c r="X140" s="47"/>
      <c r="Y140" s="47"/>
      <c r="Z140" s="91"/>
      <c r="AA140" s="47"/>
      <c r="AB140" s="91">
        <f t="shared" si="14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12"/>
        <v>0</v>
      </c>
      <c r="H141" s="129"/>
      <c r="I141" s="91"/>
      <c r="J141" s="114"/>
      <c r="K141" s="115">
        <f t="shared" si="13"/>
        <v>0</v>
      </c>
      <c r="U141" s="37"/>
      <c r="V141" s="47"/>
      <c r="W141" s="47"/>
      <c r="X141" s="47"/>
      <c r="Y141" s="47"/>
      <c r="Z141" s="91"/>
      <c r="AA141" s="47"/>
      <c r="AB141" s="91">
        <f t="shared" si="14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12"/>
        <v>0</v>
      </c>
      <c r="H142" s="129"/>
      <c r="I142" s="91"/>
      <c r="J142" s="114"/>
      <c r="K142" s="115">
        <f t="shared" si="13"/>
        <v>0</v>
      </c>
      <c r="U142" s="37"/>
      <c r="V142" s="47"/>
      <c r="W142" s="47"/>
      <c r="X142" s="47"/>
      <c r="Y142" s="47"/>
      <c r="Z142" s="91"/>
      <c r="AA142" s="47"/>
      <c r="AB142" s="91">
        <f t="shared" si="14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12"/>
        <v>0</v>
      </c>
      <c r="H143" s="129"/>
      <c r="I143" s="91"/>
      <c r="J143" s="114"/>
      <c r="K143" s="115">
        <f t="shared" si="13"/>
        <v>0</v>
      </c>
      <c r="U143" s="37"/>
      <c r="V143" s="47"/>
      <c r="W143" s="47"/>
      <c r="X143" s="47"/>
      <c r="Y143" s="47"/>
      <c r="Z143" s="91"/>
      <c r="AA143" s="47"/>
      <c r="AB143" s="91">
        <f t="shared" si="14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12"/>
        <v>0</v>
      </c>
      <c r="H144" s="129"/>
      <c r="I144" s="91"/>
      <c r="J144" s="114"/>
      <c r="K144" s="115">
        <f t="shared" si="13"/>
        <v>0</v>
      </c>
      <c r="U144" s="37"/>
      <c r="V144" s="47"/>
      <c r="W144" s="47"/>
      <c r="X144" s="47"/>
      <c r="Y144" s="47"/>
      <c r="Z144" s="91"/>
      <c r="AA144" s="47"/>
      <c r="AB144" s="91">
        <f t="shared" si="14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12"/>
        <v>0</v>
      </c>
      <c r="H145" s="129"/>
      <c r="I145" s="91"/>
      <c r="J145" s="114"/>
      <c r="K145" s="115">
        <f t="shared" si="13"/>
        <v>0</v>
      </c>
      <c r="U145" s="37"/>
      <c r="V145" s="47"/>
      <c r="W145" s="47"/>
      <c r="X145" s="47"/>
      <c r="Y145" s="47"/>
      <c r="Z145" s="91"/>
      <c r="AA145" s="47"/>
      <c r="AB145" s="91">
        <f t="shared" si="14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12"/>
        <v>0</v>
      </c>
      <c r="H146" s="129"/>
      <c r="I146" s="91"/>
      <c r="J146" s="114"/>
      <c r="K146" s="115">
        <f t="shared" si="13"/>
        <v>0</v>
      </c>
      <c r="U146" s="37"/>
      <c r="V146" s="47"/>
      <c r="W146" s="47"/>
      <c r="X146" s="47"/>
      <c r="Y146" s="47"/>
      <c r="Z146" s="91"/>
      <c r="AA146" s="47"/>
      <c r="AB146" s="91">
        <f t="shared" si="14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12"/>
        <v>0</v>
      </c>
      <c r="H147" s="129"/>
      <c r="I147" s="91"/>
      <c r="J147" s="114"/>
      <c r="K147" s="115">
        <f t="shared" si="13"/>
        <v>0</v>
      </c>
      <c r="U147" s="37"/>
      <c r="V147" s="47"/>
      <c r="W147" s="47"/>
      <c r="X147" s="47"/>
      <c r="Y147" s="47"/>
      <c r="Z147" s="91"/>
      <c r="AA147" s="47"/>
      <c r="AB147" s="91">
        <f t="shared" si="14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12"/>
        <v>0</v>
      </c>
      <c r="H148" s="129"/>
      <c r="I148" s="91"/>
      <c r="J148" s="114"/>
      <c r="K148" s="115">
        <f t="shared" si="13"/>
        <v>0</v>
      </c>
      <c r="U148" s="37"/>
      <c r="V148" s="47"/>
      <c r="W148" s="47"/>
      <c r="X148" s="47"/>
      <c r="Y148" s="47"/>
      <c r="Z148" s="91"/>
      <c r="AA148" s="47"/>
      <c r="AB148" s="91">
        <f t="shared" si="14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12"/>
        <v>0</v>
      </c>
      <c r="H149" s="129"/>
      <c r="I149" s="91"/>
      <c r="J149" s="114"/>
      <c r="K149" s="115">
        <f t="shared" si="13"/>
        <v>0</v>
      </c>
      <c r="U149" s="37"/>
      <c r="V149" s="47"/>
      <c r="W149" s="47"/>
      <c r="X149" s="47"/>
      <c r="Y149" s="47"/>
      <c r="Z149" s="91"/>
      <c r="AA149" s="47"/>
      <c r="AB149" s="91">
        <f t="shared" si="14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12"/>
        <v>0</v>
      </c>
      <c r="H150" s="129"/>
      <c r="I150" s="91"/>
      <c r="J150" s="114"/>
      <c r="K150" s="115">
        <f t="shared" si="13"/>
        <v>0</v>
      </c>
      <c r="U150" s="37"/>
      <c r="V150" s="47"/>
      <c r="W150" s="47"/>
      <c r="X150" s="47"/>
      <c r="Y150" s="47"/>
      <c r="Z150" s="91"/>
      <c r="AA150" s="47"/>
      <c r="AB150" s="91">
        <f t="shared" si="14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12"/>
        <v>0</v>
      </c>
      <c r="H151" s="129"/>
      <c r="I151" s="91"/>
      <c r="J151" s="114"/>
      <c r="K151" s="115">
        <f t="shared" si="13"/>
        <v>0</v>
      </c>
      <c r="U151" s="37"/>
      <c r="V151" s="47"/>
      <c r="W151" s="47"/>
      <c r="X151" s="47"/>
      <c r="Y151" s="47"/>
      <c r="Z151" s="91"/>
      <c r="AA151" s="47"/>
      <c r="AB151" s="91">
        <f t="shared" si="14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12"/>
        <v>0</v>
      </c>
      <c r="H152" s="129"/>
      <c r="I152" s="91"/>
      <c r="J152" s="114"/>
      <c r="K152" s="115">
        <f t="shared" si="13"/>
        <v>0</v>
      </c>
      <c r="U152" s="37"/>
      <c r="V152" s="47"/>
      <c r="W152" s="47"/>
      <c r="X152" s="47"/>
      <c r="Y152" s="47"/>
      <c r="Z152" s="91"/>
      <c r="AA152" s="47"/>
      <c r="AB152" s="91">
        <f t="shared" si="14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12"/>
        <v>0</v>
      </c>
      <c r="H153" s="129"/>
      <c r="I153" s="91"/>
      <c r="J153" s="114"/>
      <c r="K153" s="115">
        <f t="shared" si="13"/>
        <v>0</v>
      </c>
      <c r="U153" s="37"/>
      <c r="V153" s="47"/>
      <c r="W153" s="47"/>
      <c r="X153" s="47"/>
      <c r="Y153" s="47"/>
      <c r="Z153" s="91"/>
      <c r="AA153" s="47"/>
      <c r="AB153" s="91">
        <f t="shared" si="14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12"/>
        <v>0</v>
      </c>
      <c r="H154" s="129"/>
      <c r="I154" s="91"/>
      <c r="J154" s="114"/>
      <c r="K154" s="115">
        <f t="shared" si="13"/>
        <v>0</v>
      </c>
      <c r="U154" s="37"/>
      <c r="V154" s="47"/>
      <c r="W154" s="47"/>
      <c r="X154" s="47"/>
      <c r="Y154" s="47"/>
      <c r="Z154" s="91"/>
      <c r="AA154" s="47"/>
      <c r="AB154" s="91">
        <f t="shared" si="14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12"/>
        <v>0</v>
      </c>
      <c r="H155" s="129"/>
      <c r="I155" s="91"/>
      <c r="J155" s="114"/>
      <c r="K155" s="115">
        <f t="shared" si="13"/>
        <v>0</v>
      </c>
      <c r="U155" s="37"/>
      <c r="V155" s="47"/>
      <c r="W155" s="47"/>
      <c r="X155" s="47"/>
      <c r="Y155" s="47"/>
      <c r="Z155" s="91"/>
      <c r="AA155" s="47"/>
      <c r="AB155" s="91">
        <f t="shared" si="14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12"/>
        <v>0</v>
      </c>
      <c r="H156" s="129"/>
      <c r="I156" s="91"/>
      <c r="J156" s="114"/>
      <c r="K156" s="115">
        <f t="shared" si="13"/>
        <v>0</v>
      </c>
      <c r="U156" s="37"/>
      <c r="V156" s="47"/>
      <c r="W156" s="47"/>
      <c r="X156" s="47"/>
      <c r="Y156" s="47"/>
      <c r="Z156" s="91"/>
      <c r="AA156" s="47"/>
      <c r="AB156" s="91">
        <f t="shared" si="14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12"/>
        <v>0</v>
      </c>
      <c r="H157" s="129"/>
      <c r="I157" s="91"/>
      <c r="J157" s="114"/>
      <c r="K157" s="115">
        <f t="shared" si="13"/>
        <v>0</v>
      </c>
      <c r="U157" s="37"/>
      <c r="V157" s="47"/>
      <c r="W157" s="47"/>
      <c r="X157" s="47"/>
      <c r="Y157" s="47"/>
      <c r="Z157" s="91"/>
      <c r="AA157" s="47"/>
      <c r="AB157" s="91">
        <f t="shared" si="14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12"/>
        <v>0</v>
      </c>
      <c r="H158" s="129"/>
      <c r="I158" s="91"/>
      <c r="J158" s="114"/>
      <c r="K158" s="115">
        <f t="shared" si="13"/>
        <v>0</v>
      </c>
      <c r="U158" s="37"/>
      <c r="V158" s="47"/>
      <c r="W158" s="47"/>
      <c r="X158" s="47"/>
      <c r="Y158" s="47"/>
      <c r="Z158" s="91"/>
      <c r="AA158" s="47"/>
      <c r="AB158" s="91">
        <f t="shared" si="14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12"/>
        <v>0</v>
      </c>
      <c r="H159" s="129"/>
      <c r="I159" s="91"/>
      <c r="J159" s="114"/>
      <c r="K159" s="115">
        <f t="shared" si="13"/>
        <v>0</v>
      </c>
      <c r="U159" s="37"/>
      <c r="V159" s="47"/>
      <c r="W159" s="47"/>
      <c r="X159" s="47"/>
      <c r="Y159" s="47"/>
      <c r="Z159" s="91"/>
      <c r="AA159" s="47"/>
      <c r="AB159" s="91">
        <f t="shared" si="14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12"/>
        <v>0</v>
      </c>
      <c r="H160" s="129"/>
      <c r="I160" s="91"/>
      <c r="J160" s="114"/>
      <c r="K160" s="115">
        <f t="shared" si="13"/>
        <v>0</v>
      </c>
      <c r="U160" s="37"/>
      <c r="V160" s="47"/>
      <c r="W160" s="47"/>
      <c r="X160" s="47"/>
      <c r="Y160" s="47"/>
      <c r="Z160" s="91"/>
      <c r="AA160" s="47"/>
      <c r="AB160" s="91">
        <f t="shared" si="14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12"/>
        <v>0</v>
      </c>
      <c r="H161" s="129"/>
      <c r="I161" s="91"/>
      <c r="J161" s="114"/>
      <c r="K161" s="115">
        <f t="shared" si="13"/>
        <v>0</v>
      </c>
      <c r="U161" s="37"/>
      <c r="V161" s="47"/>
      <c r="W161" s="47"/>
      <c r="X161" s="47"/>
      <c r="Y161" s="47"/>
      <c r="Z161" s="91"/>
      <c r="AA161" s="47"/>
      <c r="AB161" s="91">
        <f t="shared" si="14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12"/>
        <v>0</v>
      </c>
      <c r="H162" s="129"/>
      <c r="I162" s="91"/>
      <c r="J162" s="114"/>
      <c r="K162" s="115">
        <f t="shared" si="13"/>
        <v>0</v>
      </c>
      <c r="U162" s="37"/>
      <c r="V162" s="47"/>
      <c r="W162" s="47"/>
      <c r="X162" s="47"/>
      <c r="Y162" s="47"/>
      <c r="Z162" s="91"/>
      <c r="AA162" s="47"/>
      <c r="AB162" s="91">
        <f t="shared" si="14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12"/>
        <v>0</v>
      </c>
      <c r="H163" s="129"/>
      <c r="I163" s="91"/>
      <c r="J163" s="114"/>
      <c r="K163" s="115">
        <f t="shared" si="13"/>
        <v>0</v>
      </c>
      <c r="U163" s="37"/>
      <c r="V163" s="47"/>
      <c r="W163" s="47"/>
      <c r="X163" s="47"/>
      <c r="Y163" s="47"/>
      <c r="Z163" s="91"/>
      <c r="AA163" s="47"/>
      <c r="AB163" s="91">
        <f t="shared" si="14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12"/>
        <v>0</v>
      </c>
      <c r="H164" s="129"/>
      <c r="I164" s="91"/>
      <c r="J164" s="114"/>
      <c r="K164" s="115">
        <f t="shared" si="13"/>
        <v>0</v>
      </c>
      <c r="U164" s="37"/>
      <c r="V164" s="47"/>
      <c r="W164" s="47"/>
      <c r="X164" s="47"/>
      <c r="Y164" s="47"/>
      <c r="Z164" s="91"/>
      <c r="AA164" s="47"/>
      <c r="AB164" s="91">
        <f t="shared" si="14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12"/>
        <v>0</v>
      </c>
      <c r="H165" s="129"/>
      <c r="I165" s="91"/>
      <c r="J165" s="114"/>
      <c r="K165" s="115">
        <f t="shared" si="13"/>
        <v>0</v>
      </c>
      <c r="U165" s="37"/>
      <c r="V165" s="47"/>
      <c r="W165" s="47"/>
      <c r="X165" s="47"/>
      <c r="Y165" s="47"/>
      <c r="Z165" s="91"/>
      <c r="AA165" s="47"/>
      <c r="AB165" s="91">
        <f t="shared" si="14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12"/>
        <v>0</v>
      </c>
      <c r="H166" s="129"/>
      <c r="I166" s="91"/>
      <c r="J166" s="114"/>
      <c r="K166" s="115">
        <f t="shared" si="13"/>
        <v>0</v>
      </c>
      <c r="U166" s="37"/>
      <c r="V166" s="47"/>
      <c r="W166" s="47"/>
      <c r="X166" s="47"/>
      <c r="Y166" s="47"/>
      <c r="Z166" s="91"/>
      <c r="AA166" s="47"/>
      <c r="AB166" s="91">
        <f t="shared" si="14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12"/>
        <v>0</v>
      </c>
      <c r="H167" s="129"/>
      <c r="I167" s="91"/>
      <c r="J167" s="114"/>
      <c r="K167" s="115">
        <f t="shared" si="13"/>
        <v>0</v>
      </c>
      <c r="U167" s="37"/>
      <c r="V167" s="47"/>
      <c r="W167" s="47"/>
      <c r="X167" s="47"/>
      <c r="Y167" s="47"/>
      <c r="Z167" s="91"/>
      <c r="AA167" s="47"/>
      <c r="AB167" s="91">
        <f t="shared" si="14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ref="G168:G199" si="15">E168*F168</f>
        <v>0</v>
      </c>
      <c r="H168" s="129"/>
      <c r="I168" s="91"/>
      <c r="J168" s="114"/>
      <c r="K168" s="115">
        <f t="shared" ref="K168:K199" si="16">I168*J168</f>
        <v>0</v>
      </c>
      <c r="U168" s="37"/>
      <c r="V168" s="47"/>
      <c r="W168" s="47"/>
      <c r="X168" s="47"/>
      <c r="Y168" s="47"/>
      <c r="Z168" s="91"/>
      <c r="AA168" s="47"/>
      <c r="AB168" s="91">
        <f t="shared" ref="AB168:AB199" si="17">Z168*AA168</f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15"/>
        <v>0</v>
      </c>
      <c r="H169" s="129"/>
      <c r="I169" s="91"/>
      <c r="J169" s="114"/>
      <c r="K169" s="115">
        <f t="shared" si="16"/>
        <v>0</v>
      </c>
      <c r="U169" s="37"/>
      <c r="V169" s="47"/>
      <c r="W169" s="47"/>
      <c r="X169" s="47"/>
      <c r="Y169" s="47"/>
      <c r="Z169" s="91"/>
      <c r="AA169" s="47"/>
      <c r="AB169" s="91">
        <f t="shared" si="17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15"/>
        <v>0</v>
      </c>
      <c r="H170" s="129"/>
      <c r="I170" s="91"/>
      <c r="J170" s="114"/>
      <c r="K170" s="115">
        <f t="shared" si="16"/>
        <v>0</v>
      </c>
      <c r="U170" s="37"/>
      <c r="V170" s="47"/>
      <c r="W170" s="47"/>
      <c r="X170" s="47"/>
      <c r="Y170" s="47"/>
      <c r="Z170" s="91"/>
      <c r="AA170" s="47"/>
      <c r="AB170" s="91">
        <f t="shared" si="17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15"/>
        <v>0</v>
      </c>
      <c r="H171" s="129"/>
      <c r="I171" s="91"/>
      <c r="J171" s="114"/>
      <c r="K171" s="115">
        <f t="shared" si="16"/>
        <v>0</v>
      </c>
      <c r="U171" s="37"/>
      <c r="V171" s="47"/>
      <c r="W171" s="47"/>
      <c r="X171" s="47"/>
      <c r="Y171" s="47"/>
      <c r="Z171" s="91"/>
      <c r="AA171" s="47"/>
      <c r="AB171" s="91">
        <f t="shared" si="17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15"/>
        <v>0</v>
      </c>
      <c r="H172" s="129"/>
      <c r="I172" s="91"/>
      <c r="J172" s="114"/>
      <c r="K172" s="115">
        <f t="shared" si="16"/>
        <v>0</v>
      </c>
      <c r="U172" s="37"/>
      <c r="V172" s="47"/>
      <c r="W172" s="47"/>
      <c r="X172" s="47"/>
      <c r="Y172" s="47"/>
      <c r="Z172" s="91"/>
      <c r="AA172" s="47"/>
      <c r="AB172" s="91">
        <f t="shared" si="17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15"/>
        <v>0</v>
      </c>
      <c r="H173" s="129"/>
      <c r="I173" s="91"/>
      <c r="J173" s="114"/>
      <c r="K173" s="115">
        <f t="shared" si="16"/>
        <v>0</v>
      </c>
      <c r="U173" s="37"/>
      <c r="V173" s="47"/>
      <c r="W173" s="47"/>
      <c r="X173" s="47"/>
      <c r="Y173" s="47"/>
      <c r="Z173" s="91"/>
      <c r="AA173" s="47"/>
      <c r="AB173" s="91">
        <f t="shared" si="17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15"/>
        <v>0</v>
      </c>
      <c r="H174" s="129"/>
      <c r="I174" s="91"/>
      <c r="J174" s="114"/>
      <c r="K174" s="115">
        <f t="shared" si="16"/>
        <v>0</v>
      </c>
      <c r="U174" s="37"/>
      <c r="V174" s="47"/>
      <c r="W174" s="47"/>
      <c r="X174" s="47"/>
      <c r="Y174" s="47"/>
      <c r="Z174" s="91"/>
      <c r="AA174" s="47"/>
      <c r="AB174" s="91">
        <f t="shared" si="17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15"/>
        <v>0</v>
      </c>
      <c r="H175" s="129"/>
      <c r="I175" s="91"/>
      <c r="J175" s="114"/>
      <c r="K175" s="115">
        <f t="shared" si="16"/>
        <v>0</v>
      </c>
      <c r="U175" s="37"/>
      <c r="V175" s="47"/>
      <c r="W175" s="47"/>
      <c r="X175" s="47"/>
      <c r="Y175" s="47"/>
      <c r="Z175" s="91"/>
      <c r="AA175" s="47"/>
      <c r="AB175" s="91">
        <f t="shared" si="17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15"/>
        <v>0</v>
      </c>
      <c r="H176" s="129"/>
      <c r="I176" s="91"/>
      <c r="J176" s="114"/>
      <c r="K176" s="115">
        <f t="shared" si="16"/>
        <v>0</v>
      </c>
      <c r="U176" s="37"/>
      <c r="V176" s="47"/>
      <c r="W176" s="47"/>
      <c r="X176" s="47"/>
      <c r="Y176" s="47"/>
      <c r="Z176" s="91"/>
      <c r="AA176" s="47"/>
      <c r="AB176" s="91">
        <f t="shared" si="17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15"/>
        <v>0</v>
      </c>
      <c r="H177" s="129"/>
      <c r="I177" s="91"/>
      <c r="J177" s="114"/>
      <c r="K177" s="115">
        <f t="shared" si="16"/>
        <v>0</v>
      </c>
      <c r="U177" s="37"/>
      <c r="V177" s="47"/>
      <c r="W177" s="47"/>
      <c r="X177" s="47"/>
      <c r="Y177" s="47"/>
      <c r="Z177" s="91"/>
      <c r="AA177" s="47"/>
      <c r="AB177" s="91">
        <f t="shared" si="17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15"/>
        <v>0</v>
      </c>
      <c r="H178" s="129"/>
      <c r="I178" s="91"/>
      <c r="J178" s="114"/>
      <c r="K178" s="115">
        <f t="shared" si="16"/>
        <v>0</v>
      </c>
      <c r="U178" s="37"/>
      <c r="V178" s="47"/>
      <c r="W178" s="47"/>
      <c r="X178" s="47"/>
      <c r="Y178" s="47"/>
      <c r="Z178" s="91"/>
      <c r="AA178" s="47"/>
      <c r="AB178" s="91">
        <f t="shared" si="17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15"/>
        <v>0</v>
      </c>
      <c r="H179" s="129"/>
      <c r="I179" s="91"/>
      <c r="J179" s="114"/>
      <c r="K179" s="115">
        <f t="shared" si="16"/>
        <v>0</v>
      </c>
      <c r="U179" s="37"/>
      <c r="V179" s="47"/>
      <c r="W179" s="47"/>
      <c r="X179" s="47"/>
      <c r="Y179" s="47"/>
      <c r="Z179" s="91"/>
      <c r="AA179" s="47"/>
      <c r="AB179" s="91">
        <f t="shared" si="17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15"/>
        <v>0</v>
      </c>
      <c r="H180" s="129"/>
      <c r="I180" s="91"/>
      <c r="J180" s="114"/>
      <c r="K180" s="115">
        <f t="shared" si="16"/>
        <v>0</v>
      </c>
      <c r="U180" s="37"/>
      <c r="V180" s="47"/>
      <c r="W180" s="47"/>
      <c r="X180" s="47"/>
      <c r="Y180" s="47"/>
      <c r="Z180" s="91"/>
      <c r="AA180" s="47"/>
      <c r="AB180" s="91">
        <f t="shared" si="17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15"/>
        <v>0</v>
      </c>
      <c r="H181" s="129"/>
      <c r="I181" s="91"/>
      <c r="J181" s="114"/>
      <c r="K181" s="115">
        <f t="shared" si="16"/>
        <v>0</v>
      </c>
      <c r="U181" s="37"/>
      <c r="V181" s="47"/>
      <c r="W181" s="47"/>
      <c r="X181" s="47"/>
      <c r="Y181" s="47"/>
      <c r="Z181" s="91"/>
      <c r="AA181" s="47"/>
      <c r="AB181" s="91">
        <f t="shared" si="17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15"/>
        <v>0</v>
      </c>
      <c r="H182" s="129"/>
      <c r="I182" s="91"/>
      <c r="J182" s="114"/>
      <c r="K182" s="115">
        <f t="shared" si="16"/>
        <v>0</v>
      </c>
      <c r="U182" s="37"/>
      <c r="V182" s="47"/>
      <c r="W182" s="47"/>
      <c r="X182" s="47"/>
      <c r="Y182" s="47"/>
      <c r="Z182" s="91"/>
      <c r="AA182" s="47"/>
      <c r="AB182" s="91">
        <f t="shared" si="17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15"/>
        <v>0</v>
      </c>
      <c r="H183" s="129"/>
      <c r="I183" s="91"/>
      <c r="J183" s="114"/>
      <c r="K183" s="115">
        <f t="shared" si="16"/>
        <v>0</v>
      </c>
      <c r="U183" s="37"/>
      <c r="V183" s="47"/>
      <c r="W183" s="47"/>
      <c r="X183" s="47"/>
      <c r="Y183" s="47"/>
      <c r="Z183" s="91"/>
      <c r="AA183" s="47"/>
      <c r="AB183" s="91">
        <f t="shared" si="17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15"/>
        <v>0</v>
      </c>
      <c r="H184" s="129"/>
      <c r="I184" s="91"/>
      <c r="J184" s="114"/>
      <c r="K184" s="115">
        <f t="shared" si="16"/>
        <v>0</v>
      </c>
      <c r="U184" s="37"/>
      <c r="V184" s="47"/>
      <c r="W184" s="47"/>
      <c r="X184" s="47"/>
      <c r="Y184" s="47"/>
      <c r="Z184" s="91"/>
      <c r="AA184" s="47"/>
      <c r="AB184" s="91">
        <f t="shared" si="17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15"/>
        <v>0</v>
      </c>
      <c r="H185" s="129"/>
      <c r="I185" s="91"/>
      <c r="J185" s="114"/>
      <c r="K185" s="115">
        <f t="shared" si="16"/>
        <v>0</v>
      </c>
      <c r="U185" s="37"/>
      <c r="V185" s="47"/>
      <c r="W185" s="47"/>
      <c r="X185" s="47"/>
      <c r="Y185" s="47"/>
      <c r="Z185" s="91"/>
      <c r="AA185" s="47"/>
      <c r="AB185" s="91">
        <f t="shared" si="17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15"/>
        <v>0</v>
      </c>
      <c r="H186" s="129"/>
      <c r="I186" s="91"/>
      <c r="J186" s="114"/>
      <c r="K186" s="115">
        <f t="shared" si="16"/>
        <v>0</v>
      </c>
      <c r="U186" s="37"/>
      <c r="V186" s="47"/>
      <c r="W186" s="47"/>
      <c r="X186" s="47"/>
      <c r="Y186" s="47"/>
      <c r="Z186" s="91"/>
      <c r="AA186" s="47"/>
      <c r="AB186" s="91">
        <f t="shared" si="17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15"/>
        <v>0</v>
      </c>
      <c r="H187" s="129"/>
      <c r="I187" s="91"/>
      <c r="J187" s="114"/>
      <c r="K187" s="115">
        <f t="shared" si="16"/>
        <v>0</v>
      </c>
      <c r="U187" s="37"/>
      <c r="V187" s="47"/>
      <c r="W187" s="47"/>
      <c r="X187" s="47"/>
      <c r="Y187" s="47"/>
      <c r="Z187" s="91"/>
      <c r="AA187" s="47"/>
      <c r="AB187" s="91">
        <f t="shared" si="17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15"/>
        <v>0</v>
      </c>
      <c r="H188" s="129"/>
      <c r="I188" s="91"/>
      <c r="J188" s="114"/>
      <c r="K188" s="115">
        <f t="shared" si="16"/>
        <v>0</v>
      </c>
      <c r="U188" s="37"/>
      <c r="V188" s="47"/>
      <c r="W188" s="47"/>
      <c r="X188" s="47"/>
      <c r="Y188" s="47"/>
      <c r="Z188" s="91"/>
      <c r="AA188" s="47"/>
      <c r="AB188" s="91">
        <f t="shared" si="17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15"/>
        <v>0</v>
      </c>
      <c r="H189" s="129"/>
      <c r="I189" s="91"/>
      <c r="J189" s="114"/>
      <c r="K189" s="115">
        <f t="shared" si="16"/>
        <v>0</v>
      </c>
      <c r="U189" s="37"/>
      <c r="V189" s="47"/>
      <c r="W189" s="47"/>
      <c r="X189" s="47"/>
      <c r="Y189" s="47"/>
      <c r="Z189" s="91"/>
      <c r="AA189" s="47"/>
      <c r="AB189" s="91">
        <f t="shared" si="17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15"/>
        <v>0</v>
      </c>
      <c r="H190" s="129"/>
      <c r="I190" s="91"/>
      <c r="J190" s="114"/>
      <c r="K190" s="115">
        <f t="shared" si="16"/>
        <v>0</v>
      </c>
      <c r="U190" s="37"/>
      <c r="V190" s="47"/>
      <c r="W190" s="47"/>
      <c r="X190" s="47"/>
      <c r="Y190" s="47"/>
      <c r="Z190" s="91"/>
      <c r="AA190" s="47"/>
      <c r="AB190" s="91">
        <f t="shared" si="17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15"/>
        <v>0</v>
      </c>
      <c r="H191" s="129"/>
      <c r="I191" s="91"/>
      <c r="J191" s="114"/>
      <c r="K191" s="115">
        <f t="shared" si="16"/>
        <v>0</v>
      </c>
      <c r="U191" s="37"/>
      <c r="V191" s="47"/>
      <c r="W191" s="47"/>
      <c r="X191" s="47"/>
      <c r="Y191" s="47"/>
      <c r="Z191" s="91"/>
      <c r="AA191" s="47"/>
      <c r="AB191" s="91">
        <f t="shared" si="17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15"/>
        <v>0</v>
      </c>
      <c r="H192" s="129"/>
      <c r="I192" s="91"/>
      <c r="J192" s="114"/>
      <c r="K192" s="115">
        <f t="shared" si="16"/>
        <v>0</v>
      </c>
      <c r="U192" s="37"/>
      <c r="V192" s="47"/>
      <c r="W192" s="47"/>
      <c r="X192" s="47"/>
      <c r="Y192" s="47"/>
      <c r="Z192" s="91"/>
      <c r="AA192" s="47"/>
      <c r="AB192" s="91">
        <f t="shared" si="17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15"/>
        <v>0</v>
      </c>
      <c r="H193" s="129"/>
      <c r="I193" s="91"/>
      <c r="J193" s="114"/>
      <c r="K193" s="115">
        <f t="shared" si="16"/>
        <v>0</v>
      </c>
      <c r="U193" s="37"/>
      <c r="V193" s="47"/>
      <c r="W193" s="47"/>
      <c r="X193" s="47"/>
      <c r="Y193" s="47"/>
      <c r="Z193" s="91"/>
      <c r="AA193" s="47"/>
      <c r="AB193" s="91">
        <f t="shared" si="17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15"/>
        <v>0</v>
      </c>
      <c r="H194" s="129"/>
      <c r="I194" s="91"/>
      <c r="J194" s="114"/>
      <c r="K194" s="115">
        <f t="shared" si="16"/>
        <v>0</v>
      </c>
      <c r="U194" s="37"/>
      <c r="V194" s="47"/>
      <c r="W194" s="47"/>
      <c r="X194" s="47"/>
      <c r="Y194" s="47"/>
      <c r="Z194" s="91"/>
      <c r="AA194" s="47"/>
      <c r="AB194" s="91">
        <f t="shared" si="17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15"/>
        <v>0</v>
      </c>
      <c r="H195" s="129"/>
      <c r="I195" s="91"/>
      <c r="J195" s="114"/>
      <c r="K195" s="115">
        <f t="shared" si="16"/>
        <v>0</v>
      </c>
      <c r="U195" s="37"/>
      <c r="V195" s="47"/>
      <c r="W195" s="47"/>
      <c r="X195" s="47"/>
      <c r="Y195" s="47"/>
      <c r="Z195" s="91"/>
      <c r="AA195" s="47"/>
      <c r="AB195" s="91">
        <f t="shared" si="17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15"/>
        <v>0</v>
      </c>
      <c r="H196" s="129"/>
      <c r="I196" s="91"/>
      <c r="J196" s="114"/>
      <c r="K196" s="115">
        <f t="shared" si="16"/>
        <v>0</v>
      </c>
      <c r="U196" s="37"/>
      <c r="V196" s="47"/>
      <c r="W196" s="47"/>
      <c r="X196" s="47"/>
      <c r="Y196" s="47"/>
      <c r="Z196" s="91"/>
      <c r="AA196" s="47"/>
      <c r="AB196" s="91">
        <f t="shared" si="17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15"/>
        <v>0</v>
      </c>
      <c r="H197" s="129"/>
      <c r="I197" s="91"/>
      <c r="J197" s="114"/>
      <c r="K197" s="115">
        <f t="shared" si="16"/>
        <v>0</v>
      </c>
      <c r="U197" s="37"/>
      <c r="V197" s="47"/>
      <c r="W197" s="47"/>
      <c r="X197" s="47"/>
      <c r="Y197" s="47"/>
      <c r="Z197" s="91"/>
      <c r="AA197" s="47"/>
      <c r="AB197" s="91">
        <f t="shared" si="17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15"/>
        <v>0</v>
      </c>
      <c r="H198" s="129"/>
      <c r="I198" s="91"/>
      <c r="J198" s="114"/>
      <c r="K198" s="115">
        <f t="shared" si="16"/>
        <v>0</v>
      </c>
      <c r="U198" s="37"/>
      <c r="V198" s="47"/>
      <c r="W198" s="47"/>
      <c r="X198" s="47"/>
      <c r="Y198" s="47"/>
      <c r="Z198" s="91"/>
      <c r="AA198" s="47"/>
      <c r="AB198" s="91">
        <f t="shared" si="17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15"/>
        <v>0</v>
      </c>
      <c r="H199" s="129"/>
      <c r="I199" s="91"/>
      <c r="J199" s="114"/>
      <c r="K199" s="115">
        <f t="shared" si="16"/>
        <v>0</v>
      </c>
      <c r="U199" s="37"/>
      <c r="V199" s="47"/>
      <c r="W199" s="47"/>
      <c r="X199" s="47"/>
      <c r="Y199" s="47"/>
      <c r="Z199" s="91"/>
      <c r="AA199" s="47"/>
      <c r="AB199" s="91">
        <f t="shared" si="17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18">E200*F200</f>
        <v>0</v>
      </c>
      <c r="H200" s="129"/>
      <c r="I200" s="91"/>
      <c r="J200" s="114"/>
      <c r="K200" s="115">
        <f t="shared" ref="K200:K202" si="19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20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18"/>
        <v>0</v>
      </c>
      <c r="H201" s="129"/>
      <c r="I201" s="91"/>
      <c r="J201" s="114"/>
      <c r="K201" s="115">
        <f t="shared" si="19"/>
        <v>0</v>
      </c>
      <c r="U201" s="37"/>
      <c r="V201" s="47"/>
      <c r="W201" s="47"/>
      <c r="X201" s="47"/>
      <c r="Y201" s="47"/>
      <c r="Z201" s="91"/>
      <c r="AA201" s="47"/>
      <c r="AB201" s="91">
        <f t="shared" si="20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18"/>
        <v>0</v>
      </c>
      <c r="H202" s="129"/>
      <c r="I202" s="91"/>
      <c r="J202" s="114"/>
      <c r="K202" s="115">
        <f t="shared" si="19"/>
        <v>0</v>
      </c>
      <c r="U202" s="37"/>
      <c r="V202" s="47"/>
      <c r="W202" s="47"/>
      <c r="X202" s="47"/>
      <c r="Y202" s="47"/>
      <c r="Z202" s="91"/>
      <c r="AA202" s="47"/>
      <c r="AB202" s="91">
        <f t="shared" si="20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AY6:BD6"/>
    <mergeCell ref="BF6:BK6"/>
    <mergeCell ref="O15:P15"/>
    <mergeCell ref="O7:P7"/>
    <mergeCell ref="M7:N7"/>
    <mergeCell ref="M6:P6"/>
    <mergeCell ref="V6:AB6"/>
    <mergeCell ref="AD6:AI6"/>
    <mergeCell ref="AK6:AP6"/>
    <mergeCell ref="A6:E6"/>
    <mergeCell ref="H6:K6"/>
    <mergeCell ref="AR6:AW6"/>
    <mergeCell ref="J1:P1"/>
    <mergeCell ref="D1:F1"/>
    <mergeCell ref="G1:H1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01CFEB91-0FE2-40A0-9510-15E9FF8202AA}"/>
    <dataValidation allowBlank="1" showErrorMessage="1" prompt="Enter Meal expenses in this column under this heading" sqref="AY6 BF6" xr:uid="{8C7736E9-BCA0-4E0B-A314-98A6F231644C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53FED-3512-4EAD-B7D0-9588DF762582}">
  <dimension ref="A1:BR204"/>
  <sheetViews>
    <sheetView zoomScale="10" zoomScaleNormal="10" workbookViewId="0">
      <selection activeCell="B1" sqref="B1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SUM(Table148238[Total Equipment Usage ($)])</f>
        <v>0</v>
      </c>
      <c r="L4" s="70">
        <f>SUM(AB8:AB5577)</f>
        <v>0</v>
      </c>
      <c r="M4" s="70">
        <f>SUM(Table153242[Cost])</f>
        <v>0</v>
      </c>
      <c r="N4" s="70">
        <f>SUM(Table158247[Cost])</f>
        <v>0</v>
      </c>
      <c r="O4" s="70">
        <f>SUM(Table159248[Cost])</f>
        <v>0</v>
      </c>
      <c r="P4" s="70">
        <f>SUM(Table160249[Cost])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30D5B37D-5975-431C-B2EC-9FEA7A6C1A56}"/>
    <dataValidation allowBlank="1" showErrorMessage="1" prompt="Enter Meal expenses in this column under this heading" sqref="AY6 BF6" xr:uid="{206C8F71-D2D0-49A6-BE22-FDC018514AC4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C70C9-985E-456A-AEBA-44197B43D67D}">
  <dimension ref="A1:BR204"/>
  <sheetViews>
    <sheetView zoomScale="10" zoomScaleNormal="10" workbookViewId="0">
      <selection activeCell="P170" sqref="P170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SUM(Table148251[Total Equipment Usage ($)])</f>
        <v>0</v>
      </c>
      <c r="L4" s="70">
        <f>SUM(AB8:AB5577)</f>
        <v>0</v>
      </c>
      <c r="M4" s="70">
        <f>SUM(Table153255[Cost])</f>
        <v>0</v>
      </c>
      <c r="N4" s="70">
        <f>SUM(Table158260[Cost])</f>
        <v>0</v>
      </c>
      <c r="O4" s="70">
        <f>SUM(Table159261[Cost])</f>
        <v>0</v>
      </c>
      <c r="P4" s="70">
        <f>SUM(Table160262[Cost])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50CA4126-EDDB-44FF-94C8-CB818733DCD9}"/>
    <dataValidation allowBlank="1" showErrorMessage="1" prompt="Enter Transport expenses in this column under this heading" sqref="AR6" xr:uid="{8302C2D1-6B38-4B5E-8927-46E011B8A7FF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D83F-0176-48E8-ABD2-06052B345B3C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SUM(Table1483[Total Equipment Usage ($)])</f>
        <v>0</v>
      </c>
      <c r="L4" s="70">
        <f>SUM(AB8:AB5577)</f>
        <v>0</v>
      </c>
      <c r="M4" s="70">
        <f>SUM(Table1537[Cost])</f>
        <v>0</v>
      </c>
      <c r="N4" s="70">
        <f>SUM(Table15812[Cost])</f>
        <v>0</v>
      </c>
      <c r="O4" s="70">
        <f>SUM(Table15913[Cost])</f>
        <v>0</v>
      </c>
      <c r="P4" s="70">
        <f>SUM(Table16014[Cost])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O15:P15"/>
    <mergeCell ref="D1:F1"/>
    <mergeCell ref="G1:H1"/>
    <mergeCell ref="J1:P1"/>
    <mergeCell ref="H6:K6"/>
    <mergeCell ref="M6:P6"/>
    <mergeCell ref="A3:D3"/>
    <mergeCell ref="A4:D4"/>
    <mergeCell ref="AE4:AF4"/>
    <mergeCell ref="A6:E6"/>
    <mergeCell ref="O7:P7"/>
    <mergeCell ref="AR6:AW6"/>
    <mergeCell ref="AY6:BD6"/>
    <mergeCell ref="BF6:BK6"/>
    <mergeCell ref="M7:N7"/>
    <mergeCell ref="V6:AB6"/>
    <mergeCell ref="AD6:AI6"/>
    <mergeCell ref="AK6:AP6"/>
  </mergeCells>
  <dataValidations count="2">
    <dataValidation allowBlank="1" showErrorMessage="1" prompt="Enter Meal expenses in this column under this heading" sqref="AY6 BF6" xr:uid="{A7C1FA4B-9755-458E-A2CC-C3B3E3E30512}"/>
    <dataValidation allowBlank="1" showErrorMessage="1" prompt="Enter Transport expenses in this column under this heading" sqref="AR6" xr:uid="{2B0780FD-5831-4F9B-9C59-A73156E8A145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AF0D-D9F1-452C-9C42-2CD96B2DF562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SUM(Table14816[Total Equipment Usage ($)])</f>
        <v>0</v>
      </c>
      <c r="L4" s="70">
        <f>SUM(AB8:AB5577)</f>
        <v>0</v>
      </c>
      <c r="M4" s="70">
        <f>SUM(Table15320[Cost])</f>
        <v>0</v>
      </c>
      <c r="N4" s="70">
        <f>SUM(Table15825[Cost])</f>
        <v>0</v>
      </c>
      <c r="O4" s="70">
        <f>SUM(Table15926[Cost])</f>
        <v>0</v>
      </c>
      <c r="P4" s="70">
        <f>SUM(Table16027[Cost])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D554E126-ADA6-4F78-8DDE-BC77F39FE624}"/>
    <dataValidation allowBlank="1" showErrorMessage="1" prompt="Enter Meal expenses in this column under this heading" sqref="AY6 BF6" xr:uid="{AA2FFCEC-CEC0-4330-A082-95D189FEFAA6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D3A8-24A9-4805-AA62-2FAEAF417541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SUM(Table14829[Total Equipment Usage ($)])</f>
        <v>0</v>
      </c>
      <c r="L4" s="70">
        <f>SUM(AB8:AB5577)</f>
        <v>0</v>
      </c>
      <c r="M4" s="70">
        <f>SUM(Table15333[Cost])</f>
        <v>0</v>
      </c>
      <c r="N4" s="70">
        <f>SUM(Table15838[Cost])</f>
        <v>0</v>
      </c>
      <c r="O4" s="70">
        <f>SUM(Table15939[Cost])</f>
        <v>0</v>
      </c>
      <c r="P4" s="70">
        <f>SUM(Table16040[Cost])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C87FE03C-D33A-469B-9367-43D22D5DA229}"/>
    <dataValidation allowBlank="1" showErrorMessage="1" prompt="Enter Transport expenses in this column under this heading" sqref="AR6" xr:uid="{5BD5EB43-A742-4BBC-8860-5683DE84E270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1672-81D3-434D-BEEA-5590FAE20D11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SUM(Table14842[Total Equipment Usage ($)])</f>
        <v>0</v>
      </c>
      <c r="L4" s="70">
        <f>SUM(AB8:AB5577)</f>
        <v>0</v>
      </c>
      <c r="M4" s="70">
        <f>SUM(Table15346[Cost])</f>
        <v>0</v>
      </c>
      <c r="N4" s="70">
        <f>SUM(Table15851[Cost])</f>
        <v>0</v>
      </c>
      <c r="O4" s="70">
        <f>SUM(Table15952[Cost])</f>
        <v>0</v>
      </c>
      <c r="P4" s="70">
        <f>SUM(Table16053[Cost])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F9FCDACA-0040-4E22-95B1-134E3029A859}"/>
    <dataValidation allowBlank="1" showErrorMessage="1" prompt="Enter Meal expenses in this column under this heading" sqref="AY6 BF6" xr:uid="{D291B6B9-7A52-440B-ABDD-C30A7CEDDCE6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4D3D-935C-4EED-BF71-A22FFF67FDAA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SUM(Table14855[Total Equipment Usage ($)])</f>
        <v>0</v>
      </c>
      <c r="L4" s="70">
        <f>SUM(AB8:AB5577)</f>
        <v>0</v>
      </c>
      <c r="M4" s="70">
        <f>SUM(Table15359[Cost])</f>
        <v>0</v>
      </c>
      <c r="N4" s="70">
        <f>SUM(Table15864[Cost])</f>
        <v>0</v>
      </c>
      <c r="O4" s="70">
        <f>SUM(Table15965[Cost])</f>
        <v>0</v>
      </c>
      <c r="P4" s="70">
        <f>SUM(Table16066[Cost])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BC9F7AFB-D428-44AB-99F9-930EE63F94EE}"/>
    <dataValidation allowBlank="1" showErrorMessage="1" prompt="Enter Transport expenses in this column under this heading" sqref="AR6" xr:uid="{CF8A2DA5-FC1A-4865-9933-7F19E781C827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4520-8893-491B-88F6-B9E1B91E343F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SUM(Table14868[Total Equipment Usage ($)])</f>
        <v>0</v>
      </c>
      <c r="L4" s="70">
        <f>SUM(AB8:AB5577)</f>
        <v>0</v>
      </c>
      <c r="M4" s="70">
        <f>SUM(Table15372[Cost])</f>
        <v>0</v>
      </c>
      <c r="N4" s="70">
        <f>SUM(Table15877[Cost])</f>
        <v>0</v>
      </c>
      <c r="O4" s="70">
        <f>SUM(Table15978[Cost])</f>
        <v>0</v>
      </c>
      <c r="P4" s="70">
        <f>SUM(Table16079[Cost])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Transport expenses in this column under this heading" sqref="AR6" xr:uid="{6A1EAFA5-3F14-4323-8118-D54F342EBA80}"/>
    <dataValidation allowBlank="1" showErrorMessage="1" prompt="Enter Meal expenses in this column under this heading" sqref="AY6 BF6" xr:uid="{E0216882-550F-4485-94A6-D5730C2061BA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1FE2-80F5-4D8C-BD60-0A2379F3A159}">
  <dimension ref="A1:BR204"/>
  <sheetViews>
    <sheetView zoomScale="10" zoomScaleNormal="10" workbookViewId="0">
      <selection sqref="A1:XFD1048576"/>
    </sheetView>
  </sheetViews>
  <sheetFormatPr defaultColWidth="0" defaultRowHeight="15.75" x14ac:dyDescent="0.3"/>
  <cols>
    <col min="1" max="1" width="16.6640625" style="105" customWidth="1"/>
    <col min="2" max="2" width="19.6640625" style="105" bestFit="1" customWidth="1"/>
    <col min="3" max="3" width="11.33203125" style="105" customWidth="1"/>
    <col min="4" max="4" width="23.6640625" style="105" bestFit="1" customWidth="1"/>
    <col min="5" max="5" width="24.109375" style="111" bestFit="1" customWidth="1"/>
    <col min="6" max="6" width="31.21875" style="112" customWidth="1"/>
    <col min="7" max="9" width="24.109375" style="112" customWidth="1"/>
    <col min="10" max="10" width="26.44140625" style="112" bestFit="1" customWidth="1"/>
    <col min="11" max="11" width="31.21875" style="37" customWidth="1"/>
    <col min="12" max="12" width="24.77734375" style="37" customWidth="1"/>
    <col min="13" max="13" width="23.21875" style="37" customWidth="1"/>
    <col min="14" max="14" width="25.88671875" style="37" bestFit="1" customWidth="1"/>
    <col min="15" max="15" width="17.44140625" style="37" customWidth="1"/>
    <col min="16" max="16" width="18.77734375" style="37" customWidth="1"/>
    <col min="17" max="17" width="2.21875" style="37" customWidth="1"/>
    <col min="18" max="18" width="12.77734375" style="37" customWidth="1"/>
    <col min="19" max="19" width="8.77734375" style="37" customWidth="1"/>
    <col min="20" max="20" width="8.33203125" style="37" bestFit="1" customWidth="1"/>
    <col min="21" max="21" width="14.77734375" style="105" customWidth="1"/>
    <col min="22" max="22" width="17.77734375" style="105" customWidth="1"/>
    <col min="23" max="23" width="16.21875" style="105" customWidth="1"/>
    <col min="24" max="24" width="14.77734375" style="105" customWidth="1"/>
    <col min="25" max="25" width="14.5546875" style="112" customWidth="1"/>
    <col min="26" max="26" width="15.44140625" style="105" customWidth="1"/>
    <col min="27" max="27" width="31.88671875" style="112" bestFit="1" customWidth="1"/>
    <col min="28" max="28" width="9.77734375" style="37" bestFit="1" customWidth="1"/>
    <col min="29" max="29" width="31.88671875" style="105" customWidth="1"/>
    <col min="30" max="30" width="10.21875" style="105" bestFit="1" customWidth="1"/>
    <col min="31" max="31" width="17.77734375" style="105" customWidth="1"/>
    <col min="32" max="32" width="8.77734375" style="105" customWidth="1"/>
    <col min="33" max="34" width="18.77734375" style="105" bestFit="1" customWidth="1"/>
    <col min="35" max="35" width="8.77734375" style="37" customWidth="1"/>
    <col min="36" max="36" width="8.77734375" style="105" customWidth="1"/>
    <col min="37" max="37" width="11.33203125" style="105" bestFit="1" customWidth="1"/>
    <col min="38" max="38" width="28.21875" style="105" bestFit="1" customWidth="1"/>
    <col min="39" max="39" width="8.77734375" style="105" customWidth="1"/>
    <col min="40" max="40" width="30.6640625" style="105" bestFit="1" customWidth="1"/>
    <col min="41" max="41" width="29.88671875" style="105" bestFit="1" customWidth="1"/>
    <col min="42" max="42" width="8.77734375" style="37" customWidth="1"/>
    <col min="43" max="43" width="8.77734375" style="105" customWidth="1"/>
    <col min="44" max="44" width="9.5546875" style="105" customWidth="1"/>
    <col min="45" max="45" width="25.77734375" style="105" customWidth="1"/>
    <col min="46" max="46" width="8.77734375" style="112" customWidth="1"/>
    <col min="47" max="47" width="28.21875" style="105" customWidth="1"/>
    <col min="48" max="48" width="27.44140625" style="105" customWidth="1"/>
    <col min="49" max="49" width="8.77734375" style="37" customWidth="1"/>
    <col min="50" max="50" width="8.77734375" style="105" customWidth="1"/>
    <col min="51" max="51" width="11.33203125" style="105" bestFit="1" customWidth="1"/>
    <col min="52" max="52" width="22.77734375" style="105" customWidth="1"/>
    <col min="53" max="53" width="10.6640625" style="112" customWidth="1"/>
    <col min="54" max="54" width="28.21875" style="105" customWidth="1"/>
    <col min="55" max="55" width="27.44140625" style="105" customWidth="1"/>
    <col min="56" max="56" width="8.77734375" style="37" customWidth="1"/>
    <col min="57" max="57" width="8.77734375" style="105" customWidth="1"/>
    <col min="58" max="58" width="20.77734375" style="105" customWidth="1"/>
    <col min="59" max="59" width="24.88671875" style="105" customWidth="1"/>
    <col min="60" max="60" width="14.33203125" style="105" bestFit="1" customWidth="1"/>
    <col min="61" max="61" width="28.21875" style="105" customWidth="1"/>
    <col min="62" max="62" width="27.44140625" style="105" customWidth="1"/>
    <col min="63" max="63" width="12.33203125" style="37" bestFit="1" customWidth="1"/>
    <col min="64" max="70" width="0" style="66" hidden="1" customWidth="1"/>
    <col min="71" max="16384" width="8.77734375" style="66" hidden="1"/>
  </cols>
  <sheetData>
    <row r="1" spans="1:64" s="37" customFormat="1" ht="86.45" customHeight="1" thickBot="1" x14ac:dyDescent="0.45">
      <c r="A1" s="66"/>
      <c r="B1" s="66"/>
      <c r="D1" s="143" t="s">
        <v>72</v>
      </c>
      <c r="E1" s="144"/>
      <c r="F1" s="145"/>
      <c r="G1" s="146" t="s">
        <v>73</v>
      </c>
      <c r="H1" s="147"/>
      <c r="I1" s="67"/>
      <c r="J1" s="142" t="s">
        <v>45</v>
      </c>
      <c r="K1" s="142"/>
      <c r="L1" s="142"/>
      <c r="M1" s="142"/>
      <c r="N1" s="142"/>
      <c r="O1" s="142"/>
      <c r="P1" s="142"/>
    </row>
    <row r="2" spans="1:64" s="37" customFormat="1" ht="8.4499999999999993" customHeight="1" thickBot="1" x14ac:dyDescent="0.35">
      <c r="F2" s="67"/>
      <c r="G2" s="67"/>
      <c r="H2" s="67"/>
      <c r="I2" s="67"/>
    </row>
    <row r="3" spans="1:64" ht="40.9" customHeight="1" thickBot="1" x14ac:dyDescent="0.4">
      <c r="A3" s="149" t="s">
        <v>3</v>
      </c>
      <c r="B3" s="150"/>
      <c r="C3" s="150"/>
      <c r="D3" s="151"/>
      <c r="E3" s="37"/>
      <c r="F3" s="67"/>
      <c r="G3" s="67"/>
      <c r="H3" s="67"/>
      <c r="I3" s="67"/>
      <c r="J3" s="26" t="s">
        <v>35</v>
      </c>
      <c r="K3" s="26" t="s">
        <v>36</v>
      </c>
      <c r="L3" s="26" t="s">
        <v>5</v>
      </c>
      <c r="M3" s="26" t="s">
        <v>37</v>
      </c>
      <c r="N3" s="26" t="s">
        <v>38</v>
      </c>
      <c r="O3" s="26" t="s">
        <v>39</v>
      </c>
      <c r="P3" s="26" t="s">
        <v>40</v>
      </c>
      <c r="U3" s="37"/>
      <c r="V3" s="28" t="s">
        <v>54</v>
      </c>
      <c r="W3" s="29" t="s">
        <v>56</v>
      </c>
      <c r="X3" s="29" t="s">
        <v>63</v>
      </c>
      <c r="Y3" s="28" t="s">
        <v>59</v>
      </c>
      <c r="Z3" s="30" t="s">
        <v>61</v>
      </c>
      <c r="AA3" s="37"/>
      <c r="AC3" s="37"/>
      <c r="AD3" s="37"/>
      <c r="AE3" s="37"/>
      <c r="AF3" s="37"/>
      <c r="AG3" s="37"/>
      <c r="AH3" s="37"/>
      <c r="AJ3" s="37"/>
      <c r="AK3" s="37"/>
      <c r="AL3" s="37"/>
      <c r="AM3" s="37"/>
      <c r="AN3" s="37"/>
      <c r="AO3" s="37"/>
      <c r="AQ3" s="37"/>
      <c r="AR3" s="37"/>
      <c r="AS3" s="37"/>
      <c r="AT3" s="37"/>
      <c r="AU3" s="37"/>
      <c r="AV3" s="37"/>
      <c r="AX3" s="37"/>
      <c r="AY3" s="37"/>
      <c r="AZ3" s="37"/>
      <c r="BA3" s="37"/>
      <c r="BB3" s="37"/>
      <c r="BC3" s="37"/>
      <c r="BE3" s="37"/>
      <c r="BF3" s="37"/>
      <c r="BG3" s="37"/>
      <c r="BH3" s="37"/>
      <c r="BI3" s="37"/>
      <c r="BJ3" s="37"/>
    </row>
    <row r="4" spans="1:64" ht="32.450000000000003" customHeight="1" thickBot="1" x14ac:dyDescent="0.4">
      <c r="A4" s="152" t="s">
        <v>41</v>
      </c>
      <c r="B4" s="153"/>
      <c r="C4" s="153"/>
      <c r="D4" s="154"/>
      <c r="E4" s="68"/>
      <c r="F4" s="69"/>
      <c r="G4" s="69"/>
      <c r="H4" s="69"/>
      <c r="I4" s="69"/>
      <c r="J4" s="70">
        <f>SUM(G8:G5577)</f>
        <v>0</v>
      </c>
      <c r="K4" s="70">
        <f>SUM(Table14881[Total Equipment Usage ($)])</f>
        <v>0</v>
      </c>
      <c r="L4" s="70">
        <f>SUM(AB8:AB5577)</f>
        <v>0</v>
      </c>
      <c r="M4" s="70">
        <f>SUM(Table15385[Cost])</f>
        <v>0</v>
      </c>
      <c r="N4" s="70">
        <f>SUM(Table15890[Cost])</f>
        <v>0</v>
      </c>
      <c r="O4" s="70">
        <f>SUM(Table15991[Cost])</f>
        <v>0</v>
      </c>
      <c r="P4" s="70">
        <f>SUM(Table16092[Cost])</f>
        <v>0</v>
      </c>
      <c r="U4" s="37"/>
      <c r="V4" s="71">
        <v>157</v>
      </c>
      <c r="W4" s="72">
        <v>119</v>
      </c>
      <c r="X4" s="72">
        <v>69</v>
      </c>
      <c r="Y4" s="71">
        <v>51</v>
      </c>
      <c r="Z4" s="73">
        <v>37</v>
      </c>
      <c r="AA4" s="37"/>
      <c r="AC4" s="37"/>
      <c r="AD4" s="37"/>
      <c r="AE4" s="148"/>
      <c r="AF4" s="148"/>
      <c r="AG4" s="130"/>
      <c r="AH4" s="37"/>
      <c r="AJ4" s="37"/>
      <c r="AK4" s="37"/>
      <c r="AL4" s="37"/>
      <c r="AM4" s="37"/>
      <c r="AN4" s="37"/>
      <c r="AO4" s="37"/>
      <c r="AQ4" s="37"/>
      <c r="AR4" s="37"/>
      <c r="AS4" s="37"/>
      <c r="AT4" s="37"/>
      <c r="AU4" s="37"/>
      <c r="AV4" s="37"/>
      <c r="AX4" s="37"/>
      <c r="AY4" s="37"/>
      <c r="AZ4" s="37"/>
      <c r="BA4" s="37"/>
      <c r="BB4" s="37"/>
      <c r="BC4" s="37"/>
      <c r="BE4" s="37"/>
      <c r="BF4" s="37"/>
      <c r="BG4" s="37"/>
      <c r="BH4" s="37"/>
      <c r="BI4" s="37"/>
      <c r="BJ4" s="37"/>
    </row>
    <row r="5" spans="1:64" s="76" customFormat="1" ht="10.15" customHeight="1" thickBot="1" x14ac:dyDescent="0.35">
      <c r="A5" s="75"/>
      <c r="B5" s="75"/>
      <c r="C5" s="75"/>
      <c r="D5" s="75"/>
      <c r="F5" s="77"/>
      <c r="G5" s="77"/>
      <c r="H5" s="77"/>
      <c r="I5" s="77"/>
      <c r="J5" s="77"/>
      <c r="M5" s="78"/>
      <c r="N5" s="78"/>
      <c r="O5" s="78"/>
      <c r="P5" s="78"/>
    </row>
    <row r="6" spans="1:64" ht="52.5" customHeight="1" thickBot="1" x14ac:dyDescent="0.35">
      <c r="A6" s="136" t="s">
        <v>69</v>
      </c>
      <c r="B6" s="137"/>
      <c r="C6" s="137"/>
      <c r="D6" s="137"/>
      <c r="E6" s="138"/>
      <c r="F6" s="126" t="s">
        <v>108</v>
      </c>
      <c r="H6" s="139" t="s">
        <v>71</v>
      </c>
      <c r="I6" s="140"/>
      <c r="J6" s="140"/>
      <c r="K6" s="141"/>
      <c r="M6" s="164" t="s">
        <v>46</v>
      </c>
      <c r="N6" s="165"/>
      <c r="O6" s="165"/>
      <c r="P6" s="165"/>
      <c r="V6" s="155" t="s">
        <v>5</v>
      </c>
      <c r="W6" s="156"/>
      <c r="X6" s="156"/>
      <c r="Y6" s="156"/>
      <c r="Z6" s="156"/>
      <c r="AA6" s="156"/>
      <c r="AB6" s="157"/>
      <c r="AD6" s="155" t="s">
        <v>64</v>
      </c>
      <c r="AE6" s="156"/>
      <c r="AF6" s="156"/>
      <c r="AG6" s="156"/>
      <c r="AH6" s="156"/>
      <c r="AI6" s="157"/>
      <c r="AK6" s="155" t="s">
        <v>37</v>
      </c>
      <c r="AL6" s="156"/>
      <c r="AM6" s="156"/>
      <c r="AN6" s="156"/>
      <c r="AO6" s="156"/>
      <c r="AP6" s="157"/>
      <c r="AR6" s="139" t="s">
        <v>38</v>
      </c>
      <c r="AS6" s="140"/>
      <c r="AT6" s="140"/>
      <c r="AU6" s="140"/>
      <c r="AV6" s="140"/>
      <c r="AW6" s="141"/>
      <c r="AY6" s="155" t="s">
        <v>81</v>
      </c>
      <c r="AZ6" s="156"/>
      <c r="BA6" s="156"/>
      <c r="BB6" s="156"/>
      <c r="BC6" s="156"/>
      <c r="BD6" s="157"/>
      <c r="BF6" s="155" t="s">
        <v>40</v>
      </c>
      <c r="BG6" s="156"/>
      <c r="BH6" s="156"/>
      <c r="BI6" s="156"/>
      <c r="BJ6" s="156"/>
      <c r="BK6" s="156"/>
    </row>
    <row r="7" spans="1:64" ht="56.25" customHeight="1" x14ac:dyDescent="0.3">
      <c r="A7" s="79" t="s">
        <v>6</v>
      </c>
      <c r="B7" s="27" t="s">
        <v>42</v>
      </c>
      <c r="C7" s="27" t="s">
        <v>43</v>
      </c>
      <c r="D7" s="27" t="s">
        <v>7</v>
      </c>
      <c r="E7" s="27" t="s">
        <v>8</v>
      </c>
      <c r="F7" s="27" t="s">
        <v>9</v>
      </c>
      <c r="G7" s="113" t="s">
        <v>44</v>
      </c>
      <c r="H7" s="128" t="s">
        <v>33</v>
      </c>
      <c r="I7" s="113" t="s">
        <v>70</v>
      </c>
      <c r="J7" s="113" t="s">
        <v>34</v>
      </c>
      <c r="K7" s="113" t="s">
        <v>75</v>
      </c>
      <c r="M7" s="162" t="s">
        <v>26</v>
      </c>
      <c r="N7" s="163"/>
      <c r="O7" s="160" t="s">
        <v>30</v>
      </c>
      <c r="P7" s="161"/>
      <c r="S7" s="27" t="s">
        <v>62</v>
      </c>
      <c r="T7" s="27" t="s">
        <v>9</v>
      </c>
      <c r="U7" s="37"/>
      <c r="V7" s="80" t="s">
        <v>6</v>
      </c>
      <c r="W7" s="31" t="s">
        <v>50</v>
      </c>
      <c r="X7" s="31" t="s">
        <v>51</v>
      </c>
      <c r="Y7" s="31" t="s">
        <v>15</v>
      </c>
      <c r="Z7" s="31" t="s">
        <v>9</v>
      </c>
      <c r="AA7" s="31" t="s">
        <v>52</v>
      </c>
      <c r="AB7" s="81" t="s">
        <v>74</v>
      </c>
      <c r="AC7" s="82"/>
      <c r="AD7" s="83" t="s">
        <v>12</v>
      </c>
      <c r="AE7" s="84" t="s">
        <v>13</v>
      </c>
      <c r="AF7" s="32" t="s">
        <v>16</v>
      </c>
      <c r="AG7" s="32" t="s">
        <v>14</v>
      </c>
      <c r="AH7" s="32" t="s">
        <v>66</v>
      </c>
      <c r="AI7" s="33" t="s">
        <v>65</v>
      </c>
      <c r="AJ7" s="85"/>
      <c r="AK7" s="27" t="s">
        <v>6</v>
      </c>
      <c r="AL7" s="27" t="s">
        <v>10</v>
      </c>
      <c r="AM7" s="27" t="s">
        <v>11</v>
      </c>
      <c r="AN7" s="27" t="s">
        <v>47</v>
      </c>
      <c r="AO7" s="27" t="s">
        <v>48</v>
      </c>
      <c r="AP7" s="27" t="s">
        <v>49</v>
      </c>
      <c r="AQ7" s="37"/>
      <c r="AR7" s="34" t="s">
        <v>6</v>
      </c>
      <c r="AS7" s="31" t="s">
        <v>10</v>
      </c>
      <c r="AT7" s="31" t="s">
        <v>11</v>
      </c>
      <c r="AU7" s="31" t="s">
        <v>47</v>
      </c>
      <c r="AV7" s="31" t="s">
        <v>48</v>
      </c>
      <c r="AW7" s="35" t="s">
        <v>49</v>
      </c>
      <c r="AX7" s="37"/>
      <c r="AY7" s="34" t="s">
        <v>6</v>
      </c>
      <c r="AZ7" s="31" t="s">
        <v>10</v>
      </c>
      <c r="BA7" s="31" t="s">
        <v>80</v>
      </c>
      <c r="BB7" s="31" t="s">
        <v>47</v>
      </c>
      <c r="BC7" s="31" t="s">
        <v>48</v>
      </c>
      <c r="BD7" s="35" t="s">
        <v>49</v>
      </c>
      <c r="BE7" s="37"/>
      <c r="BF7" s="34" t="s">
        <v>6</v>
      </c>
      <c r="BG7" s="31" t="s">
        <v>68</v>
      </c>
      <c r="BH7" s="31" t="s">
        <v>67</v>
      </c>
      <c r="BI7" s="31" t="s">
        <v>47</v>
      </c>
      <c r="BJ7" s="31" t="s">
        <v>48</v>
      </c>
      <c r="BK7" s="35" t="s">
        <v>49</v>
      </c>
      <c r="BL7" s="37"/>
    </row>
    <row r="8" spans="1:64" ht="47.25" x14ac:dyDescent="0.3">
      <c r="A8" s="86"/>
      <c r="B8" s="47"/>
      <c r="C8" s="47"/>
      <c r="D8" s="47"/>
      <c r="E8" s="87"/>
      <c r="F8" s="87"/>
      <c r="G8" s="115">
        <f t="shared" ref="G8:G71" si="0">E8*F8</f>
        <v>0</v>
      </c>
      <c r="H8" s="44"/>
      <c r="I8" s="94"/>
      <c r="J8" s="114"/>
      <c r="K8" s="115">
        <f t="shared" ref="K8:K71" si="1">I8*J8</f>
        <v>0</v>
      </c>
      <c r="M8" s="88" t="s">
        <v>27</v>
      </c>
      <c r="N8" s="25" t="s">
        <v>9</v>
      </c>
      <c r="O8" s="89" t="s">
        <v>27</v>
      </c>
      <c r="P8" s="25" t="s">
        <v>9</v>
      </c>
      <c r="S8" s="48" t="s">
        <v>53</v>
      </c>
      <c r="T8" s="70">
        <v>100</v>
      </c>
      <c r="U8" s="37"/>
      <c r="V8" s="90"/>
      <c r="W8" s="47"/>
      <c r="X8" s="47"/>
      <c r="Y8" s="47"/>
      <c r="Z8" s="120"/>
      <c r="AA8" s="47"/>
      <c r="AB8" s="91">
        <f t="shared" ref="AB8:AB71" si="2">Z8*AA8</f>
        <v>0</v>
      </c>
      <c r="AC8" s="36"/>
      <c r="AD8" s="92"/>
      <c r="AE8" s="87"/>
      <c r="AF8" s="47"/>
      <c r="AG8" s="47"/>
      <c r="AH8" s="47"/>
      <c r="AI8" s="93"/>
      <c r="AJ8" s="37"/>
      <c r="AK8" s="90"/>
      <c r="AL8" s="47"/>
      <c r="AM8" s="47"/>
      <c r="AN8" s="91"/>
      <c r="AO8" s="47"/>
      <c r="AP8" s="47"/>
      <c r="AQ8" s="37"/>
      <c r="AR8" s="86"/>
      <c r="AS8" s="47"/>
      <c r="AT8" s="47"/>
      <c r="AU8" s="91"/>
      <c r="AV8" s="47"/>
      <c r="AW8" s="93"/>
      <c r="AX8" s="37"/>
      <c r="AY8" s="86"/>
      <c r="AZ8" s="47"/>
      <c r="BA8" s="47"/>
      <c r="BB8" s="91"/>
      <c r="BC8" s="47"/>
      <c r="BD8" s="93"/>
      <c r="BE8" s="37"/>
      <c r="BF8" s="86"/>
      <c r="BG8" s="47"/>
      <c r="BH8" s="47"/>
      <c r="BI8" s="91"/>
      <c r="BJ8" s="47"/>
      <c r="BK8" s="93"/>
      <c r="BL8" s="37"/>
    </row>
    <row r="9" spans="1:64" ht="45.6" customHeight="1" x14ac:dyDescent="0.3">
      <c r="A9" s="92"/>
      <c r="B9" s="47"/>
      <c r="C9" s="47"/>
      <c r="D9" s="47"/>
      <c r="E9" s="87"/>
      <c r="F9" s="87"/>
      <c r="G9" s="115">
        <f t="shared" si="0"/>
        <v>0</v>
      </c>
      <c r="H9" s="44"/>
      <c r="I9" s="94"/>
      <c r="J9" s="114"/>
      <c r="K9" s="115">
        <f t="shared" si="1"/>
        <v>0</v>
      </c>
      <c r="M9" s="44" t="s">
        <v>84</v>
      </c>
      <c r="N9" s="94">
        <v>3.7950000000000004</v>
      </c>
      <c r="O9" s="45" t="s">
        <v>31</v>
      </c>
      <c r="P9" s="94">
        <v>51.821000000000005</v>
      </c>
      <c r="S9" s="48" t="s">
        <v>55</v>
      </c>
      <c r="T9" s="70">
        <v>75</v>
      </c>
      <c r="U9" s="37"/>
      <c r="V9" s="47"/>
      <c r="W9" s="47"/>
      <c r="X9" s="47"/>
      <c r="Y9" s="47"/>
      <c r="Z9" s="91"/>
      <c r="AA9" s="47"/>
      <c r="AB9" s="91">
        <f t="shared" si="2"/>
        <v>0</v>
      </c>
      <c r="AC9" s="36"/>
      <c r="AD9" s="92"/>
      <c r="AE9" s="87"/>
      <c r="AF9" s="47"/>
      <c r="AG9" s="47"/>
      <c r="AH9" s="47"/>
      <c r="AI9" s="93"/>
      <c r="AJ9" s="37"/>
      <c r="AK9" s="47"/>
      <c r="AL9" s="47"/>
      <c r="AM9" s="47"/>
      <c r="AN9" s="91"/>
      <c r="AO9" s="47"/>
      <c r="AP9" s="47"/>
      <c r="AQ9" s="37"/>
      <c r="AR9" s="92"/>
      <c r="AS9" s="47"/>
      <c r="AT9" s="47"/>
      <c r="AU9" s="91"/>
      <c r="AV9" s="47"/>
      <c r="AW9" s="93"/>
      <c r="AX9" s="37"/>
      <c r="AY9" s="92"/>
      <c r="AZ9" s="47"/>
      <c r="BA9" s="47"/>
      <c r="BB9" s="91"/>
      <c r="BC9" s="47"/>
      <c r="BD9" s="93"/>
      <c r="BE9" s="37"/>
      <c r="BF9" s="92"/>
      <c r="BG9" s="47"/>
      <c r="BH9" s="47"/>
      <c r="BI9" s="91"/>
      <c r="BJ9" s="47"/>
      <c r="BK9" s="93"/>
      <c r="BL9" s="37"/>
    </row>
    <row r="10" spans="1:64" ht="44.45" customHeight="1" x14ac:dyDescent="0.3">
      <c r="A10" s="92"/>
      <c r="B10" s="47"/>
      <c r="C10" s="47"/>
      <c r="D10" s="47"/>
      <c r="E10" s="87"/>
      <c r="F10" s="87"/>
      <c r="G10" s="115">
        <f t="shared" si="0"/>
        <v>0</v>
      </c>
      <c r="H10" s="45"/>
      <c r="I10" s="94"/>
      <c r="J10" s="114"/>
      <c r="K10" s="115">
        <f t="shared" si="1"/>
        <v>0</v>
      </c>
      <c r="M10" s="44" t="s">
        <v>85</v>
      </c>
      <c r="N10" s="94">
        <v>11.242000000000001</v>
      </c>
      <c r="O10" s="45" t="s">
        <v>98</v>
      </c>
      <c r="P10" s="94">
        <v>102.13500000000001</v>
      </c>
      <c r="S10" s="48" t="s">
        <v>57</v>
      </c>
      <c r="T10" s="70">
        <v>42</v>
      </c>
      <c r="U10" s="37"/>
      <c r="V10" s="47"/>
      <c r="W10" s="47"/>
      <c r="X10" s="47"/>
      <c r="Y10" s="47"/>
      <c r="Z10" s="91"/>
      <c r="AA10" s="47"/>
      <c r="AB10" s="91">
        <f t="shared" si="2"/>
        <v>0</v>
      </c>
      <c r="AC10" s="36"/>
      <c r="AD10" s="92"/>
      <c r="AE10" s="47"/>
      <c r="AF10" s="47"/>
      <c r="AG10" s="47"/>
      <c r="AH10" s="47"/>
      <c r="AI10" s="93"/>
      <c r="AJ10" s="37"/>
      <c r="AK10" s="47"/>
      <c r="AL10" s="47"/>
      <c r="AM10" s="47"/>
      <c r="AN10" s="91"/>
      <c r="AO10" s="47"/>
      <c r="AP10" s="47"/>
      <c r="AQ10" s="37"/>
      <c r="AR10" s="92"/>
      <c r="AS10" s="47"/>
      <c r="AT10" s="47"/>
      <c r="AU10" s="91"/>
      <c r="AV10" s="47"/>
      <c r="AW10" s="93"/>
      <c r="AX10" s="37"/>
      <c r="AY10" s="92"/>
      <c r="AZ10" s="47"/>
      <c r="BA10" s="47"/>
      <c r="BB10" s="91"/>
      <c r="BC10" s="47"/>
      <c r="BD10" s="93"/>
      <c r="BE10" s="37"/>
      <c r="BF10" s="92"/>
      <c r="BG10" s="47"/>
      <c r="BH10" s="47"/>
      <c r="BI10" s="91"/>
      <c r="BJ10" s="47"/>
      <c r="BK10" s="93"/>
      <c r="BL10" s="37"/>
    </row>
    <row r="11" spans="1:64" ht="47.25" x14ac:dyDescent="0.3">
      <c r="A11" s="92"/>
      <c r="B11" s="47"/>
      <c r="C11" s="47"/>
      <c r="D11" s="47"/>
      <c r="E11" s="87"/>
      <c r="F11" s="87"/>
      <c r="G11" s="115">
        <f t="shared" si="0"/>
        <v>0</v>
      </c>
      <c r="H11" s="129"/>
      <c r="I11" s="91"/>
      <c r="J11" s="114"/>
      <c r="K11" s="115">
        <f t="shared" si="1"/>
        <v>0</v>
      </c>
      <c r="M11" s="44" t="s">
        <v>83</v>
      </c>
      <c r="N11" s="94">
        <v>6.2810000000000006</v>
      </c>
      <c r="O11" s="45" t="s">
        <v>32</v>
      </c>
      <c r="P11" s="94">
        <v>42.163000000000004</v>
      </c>
      <c r="S11" s="48" t="s">
        <v>58</v>
      </c>
      <c r="T11" s="70">
        <v>30</v>
      </c>
      <c r="U11" s="37"/>
      <c r="V11" s="47"/>
      <c r="W11" s="47"/>
      <c r="X11" s="47"/>
      <c r="Y11" s="47"/>
      <c r="Z11" s="91"/>
      <c r="AA11" s="47"/>
      <c r="AB11" s="91">
        <f t="shared" si="2"/>
        <v>0</v>
      </c>
      <c r="AC11" s="36"/>
      <c r="AD11" s="92"/>
      <c r="AE11" s="47"/>
      <c r="AF11" s="47"/>
      <c r="AG11" s="47"/>
      <c r="AH11" s="47"/>
      <c r="AI11" s="93"/>
      <c r="AJ11" s="37"/>
      <c r="AK11" s="47"/>
      <c r="AL11" s="47"/>
      <c r="AM11" s="47"/>
      <c r="AN11" s="91"/>
      <c r="AO11" s="47"/>
      <c r="AP11" s="47"/>
      <c r="AQ11" s="37"/>
      <c r="AR11" s="92"/>
      <c r="AS11" s="47"/>
      <c r="AT11" s="47"/>
      <c r="AU11" s="91"/>
      <c r="AV11" s="47"/>
      <c r="AW11" s="93"/>
      <c r="AX11" s="37"/>
      <c r="AY11" s="92"/>
      <c r="AZ11" s="47"/>
      <c r="BA11" s="47"/>
      <c r="BB11" s="91"/>
      <c r="BC11" s="47"/>
      <c r="BD11" s="93"/>
      <c r="BE11" s="37"/>
      <c r="BF11" s="92"/>
      <c r="BG11" s="47"/>
      <c r="BH11" s="47"/>
      <c r="BI11" s="91"/>
      <c r="BJ11" s="47"/>
      <c r="BK11" s="93"/>
      <c r="BL11" s="37"/>
    </row>
    <row r="12" spans="1:64" ht="47.25" x14ac:dyDescent="0.3">
      <c r="A12" s="92"/>
      <c r="B12" s="47"/>
      <c r="C12" s="47"/>
      <c r="D12" s="47"/>
      <c r="E12" s="87"/>
      <c r="F12" s="87"/>
      <c r="G12" s="115">
        <f t="shared" si="0"/>
        <v>0</v>
      </c>
      <c r="H12" s="129"/>
      <c r="I12" s="91"/>
      <c r="J12" s="114"/>
      <c r="K12" s="115">
        <f t="shared" si="1"/>
        <v>0</v>
      </c>
      <c r="M12" s="44" t="s">
        <v>86</v>
      </c>
      <c r="N12" s="94">
        <v>13.761000000000001</v>
      </c>
      <c r="O12" s="45" t="s">
        <v>99</v>
      </c>
      <c r="P12" s="94">
        <v>101.29900000000001</v>
      </c>
      <c r="S12" s="48" t="s">
        <v>60</v>
      </c>
      <c r="T12" s="70">
        <v>25</v>
      </c>
      <c r="U12" s="37"/>
      <c r="V12" s="47"/>
      <c r="W12" s="47"/>
      <c r="X12" s="47"/>
      <c r="Y12" s="47"/>
      <c r="Z12" s="91"/>
      <c r="AA12" s="47"/>
      <c r="AB12" s="91">
        <f t="shared" si="2"/>
        <v>0</v>
      </c>
      <c r="AC12" s="36"/>
      <c r="AD12" s="92"/>
      <c r="AE12" s="47"/>
      <c r="AF12" s="47"/>
      <c r="AG12" s="47"/>
      <c r="AH12" s="47"/>
      <c r="AI12" s="93"/>
      <c r="AJ12" s="37"/>
      <c r="AK12" s="47"/>
      <c r="AL12" s="47"/>
      <c r="AM12" s="47"/>
      <c r="AN12" s="91"/>
      <c r="AO12" s="47"/>
      <c r="AP12" s="47"/>
      <c r="AQ12" s="37"/>
      <c r="AR12" s="92"/>
      <c r="AS12" s="47"/>
      <c r="AT12" s="47"/>
      <c r="AU12" s="91"/>
      <c r="AV12" s="47"/>
      <c r="AW12" s="93"/>
      <c r="AX12" s="37"/>
      <c r="AY12" s="92"/>
      <c r="AZ12" s="47"/>
      <c r="BA12" s="47"/>
      <c r="BB12" s="91"/>
      <c r="BC12" s="47"/>
      <c r="BD12" s="93"/>
      <c r="BE12" s="37"/>
      <c r="BF12" s="92"/>
      <c r="BG12" s="47"/>
      <c r="BH12" s="47"/>
      <c r="BI12" s="91"/>
      <c r="BJ12" s="47"/>
      <c r="BK12" s="93"/>
      <c r="BL12" s="37"/>
    </row>
    <row r="13" spans="1:64" ht="31.5" x14ac:dyDescent="0.3">
      <c r="A13" s="92"/>
      <c r="B13" s="47"/>
      <c r="C13" s="47"/>
      <c r="D13" s="47"/>
      <c r="E13" s="87"/>
      <c r="F13" s="87"/>
      <c r="G13" s="115">
        <f t="shared" si="0"/>
        <v>0</v>
      </c>
      <c r="H13" s="129"/>
      <c r="I13" s="91"/>
      <c r="J13" s="114"/>
      <c r="K13" s="115">
        <f t="shared" si="1"/>
        <v>0</v>
      </c>
      <c r="M13" s="44" t="s">
        <v>87</v>
      </c>
      <c r="N13" s="94">
        <v>18.744</v>
      </c>
      <c r="O13" s="45" t="s">
        <v>100</v>
      </c>
      <c r="P13" s="94">
        <v>50.765000000000001</v>
      </c>
      <c r="U13" s="37"/>
      <c r="V13" s="47"/>
      <c r="W13" s="47"/>
      <c r="X13" s="47"/>
      <c r="Y13" s="47"/>
      <c r="Z13" s="91"/>
      <c r="AA13" s="47"/>
      <c r="AB13" s="91">
        <f t="shared" si="2"/>
        <v>0</v>
      </c>
      <c r="AC13" s="36"/>
      <c r="AD13" s="92"/>
      <c r="AE13" s="47"/>
      <c r="AF13" s="47"/>
      <c r="AG13" s="47"/>
      <c r="AH13" s="47"/>
      <c r="AI13" s="93"/>
      <c r="AJ13" s="37"/>
      <c r="AK13" s="47"/>
      <c r="AL13" s="47"/>
      <c r="AM13" s="47"/>
      <c r="AN13" s="91"/>
      <c r="AO13" s="47"/>
      <c r="AP13" s="47"/>
      <c r="AQ13" s="37"/>
      <c r="AR13" s="92"/>
      <c r="AS13" s="47"/>
      <c r="AT13" s="47"/>
      <c r="AU13" s="91"/>
      <c r="AV13" s="47"/>
      <c r="AW13" s="93"/>
      <c r="AX13" s="37"/>
      <c r="AY13" s="92"/>
      <c r="AZ13" s="47"/>
      <c r="BA13" s="47"/>
      <c r="BB13" s="91"/>
      <c r="BC13" s="47"/>
      <c r="BD13" s="93"/>
      <c r="BE13" s="37"/>
      <c r="BF13" s="92"/>
      <c r="BG13" s="47"/>
      <c r="BH13" s="47"/>
      <c r="BI13" s="91"/>
      <c r="BJ13" s="47"/>
      <c r="BK13" s="93"/>
      <c r="BL13" s="37"/>
    </row>
    <row r="14" spans="1:64" ht="32.25" thickBot="1" x14ac:dyDescent="0.35">
      <c r="A14" s="92"/>
      <c r="B14" s="47"/>
      <c r="C14" s="47"/>
      <c r="D14" s="47"/>
      <c r="E14" s="87"/>
      <c r="F14" s="87"/>
      <c r="G14" s="115">
        <f t="shared" si="0"/>
        <v>0</v>
      </c>
      <c r="H14" s="129"/>
      <c r="I14" s="91"/>
      <c r="J14" s="114"/>
      <c r="K14" s="115">
        <f t="shared" si="1"/>
        <v>0</v>
      </c>
      <c r="M14" s="44" t="s">
        <v>88</v>
      </c>
      <c r="N14" s="94">
        <v>27.258000000000003</v>
      </c>
      <c r="O14" s="46" t="s">
        <v>101</v>
      </c>
      <c r="P14" s="95">
        <v>61.853000000000002</v>
      </c>
      <c r="U14" s="37"/>
      <c r="V14" s="47"/>
      <c r="W14" s="47"/>
      <c r="X14" s="47"/>
      <c r="Y14" s="47"/>
      <c r="Z14" s="91"/>
      <c r="AA14" s="47"/>
      <c r="AB14" s="91">
        <f t="shared" si="2"/>
        <v>0</v>
      </c>
      <c r="AC14" s="36"/>
      <c r="AD14" s="92"/>
      <c r="AE14" s="47"/>
      <c r="AF14" s="47"/>
      <c r="AG14" s="47"/>
      <c r="AH14" s="47"/>
      <c r="AI14" s="93"/>
      <c r="AJ14" s="37"/>
      <c r="AK14" s="47"/>
      <c r="AL14" s="47"/>
      <c r="AM14" s="47"/>
      <c r="AN14" s="91"/>
      <c r="AO14" s="47"/>
      <c r="AP14" s="47"/>
      <c r="AQ14" s="37"/>
      <c r="AR14" s="92"/>
      <c r="AS14" s="47"/>
      <c r="AT14" s="47"/>
      <c r="AU14" s="91"/>
      <c r="AV14" s="47"/>
      <c r="AW14" s="93"/>
      <c r="AX14" s="37"/>
      <c r="AY14" s="92"/>
      <c r="AZ14" s="47"/>
      <c r="BA14" s="47"/>
      <c r="BB14" s="91"/>
      <c r="BC14" s="47"/>
      <c r="BD14" s="93"/>
      <c r="BE14" s="37"/>
      <c r="BF14" s="92"/>
      <c r="BG14" s="47"/>
      <c r="BH14" s="47"/>
      <c r="BI14" s="91"/>
      <c r="BJ14" s="47"/>
      <c r="BK14" s="93"/>
      <c r="BL14" s="37"/>
    </row>
    <row r="15" spans="1:64" ht="47.25" x14ac:dyDescent="0.3">
      <c r="A15" s="92"/>
      <c r="B15" s="47"/>
      <c r="C15" s="47"/>
      <c r="D15" s="47"/>
      <c r="E15" s="87"/>
      <c r="F15" s="87"/>
      <c r="G15" s="115">
        <f t="shared" si="0"/>
        <v>0</v>
      </c>
      <c r="H15" s="129"/>
      <c r="I15" s="91"/>
      <c r="J15" s="114"/>
      <c r="K15" s="115">
        <f t="shared" si="1"/>
        <v>0</v>
      </c>
      <c r="M15" s="44" t="s">
        <v>89</v>
      </c>
      <c r="N15" s="94">
        <v>16.137</v>
      </c>
      <c r="O15" s="158" t="s">
        <v>20</v>
      </c>
      <c r="P15" s="159"/>
      <c r="U15" s="37"/>
      <c r="V15" s="47"/>
      <c r="W15" s="47"/>
      <c r="X15" s="47"/>
      <c r="Y15" s="47"/>
      <c r="Z15" s="91"/>
      <c r="AA15" s="47"/>
      <c r="AB15" s="91">
        <f t="shared" si="2"/>
        <v>0</v>
      </c>
      <c r="AC15" s="36"/>
      <c r="AD15" s="92"/>
      <c r="AE15" s="47"/>
      <c r="AF15" s="47"/>
      <c r="AG15" s="47"/>
      <c r="AH15" s="47"/>
      <c r="AI15" s="93"/>
      <c r="AJ15" s="37"/>
      <c r="AK15" s="47"/>
      <c r="AL15" s="47"/>
      <c r="AM15" s="47"/>
      <c r="AN15" s="91"/>
      <c r="AO15" s="47"/>
      <c r="AP15" s="47"/>
      <c r="AQ15" s="37"/>
      <c r="AR15" s="92"/>
      <c r="AS15" s="47"/>
      <c r="AT15" s="47"/>
      <c r="AU15" s="91"/>
      <c r="AV15" s="47"/>
      <c r="AW15" s="93"/>
      <c r="AX15" s="37"/>
      <c r="AY15" s="92"/>
      <c r="AZ15" s="47"/>
      <c r="BA15" s="47"/>
      <c r="BB15" s="91"/>
      <c r="BC15" s="47"/>
      <c r="BD15" s="93"/>
      <c r="BE15" s="37"/>
      <c r="BF15" s="92"/>
      <c r="BG15" s="47"/>
      <c r="BH15" s="47"/>
      <c r="BI15" s="91"/>
      <c r="BJ15" s="47"/>
      <c r="BK15" s="93"/>
      <c r="BL15" s="37"/>
    </row>
    <row r="16" spans="1:64" ht="47.25" x14ac:dyDescent="0.3">
      <c r="A16" s="92"/>
      <c r="B16" s="47"/>
      <c r="C16" s="47"/>
      <c r="D16" s="47"/>
      <c r="E16" s="87"/>
      <c r="F16" s="87"/>
      <c r="G16" s="115">
        <f t="shared" si="0"/>
        <v>0</v>
      </c>
      <c r="H16" s="129"/>
      <c r="I16" s="91"/>
      <c r="J16" s="114"/>
      <c r="K16" s="115">
        <f t="shared" si="1"/>
        <v>0</v>
      </c>
      <c r="M16" s="44" t="s">
        <v>90</v>
      </c>
      <c r="N16" s="94">
        <v>36.960000000000008</v>
      </c>
      <c r="O16" s="45" t="s">
        <v>27</v>
      </c>
      <c r="P16" s="96" t="s">
        <v>9</v>
      </c>
      <c r="U16" s="37"/>
      <c r="V16" s="47"/>
      <c r="W16" s="47"/>
      <c r="X16" s="47"/>
      <c r="Y16" s="47"/>
      <c r="Z16" s="91"/>
      <c r="AA16" s="47"/>
      <c r="AB16" s="91">
        <f t="shared" si="2"/>
        <v>0</v>
      </c>
      <c r="AC16" s="36"/>
      <c r="AD16" s="92"/>
      <c r="AE16" s="47"/>
      <c r="AF16" s="47"/>
      <c r="AG16" s="47"/>
      <c r="AH16" s="47"/>
      <c r="AI16" s="93"/>
      <c r="AJ16" s="37"/>
      <c r="AK16" s="47"/>
      <c r="AL16" s="47"/>
      <c r="AM16" s="47"/>
      <c r="AN16" s="91"/>
      <c r="AO16" s="47"/>
      <c r="AP16" s="47"/>
      <c r="AQ16" s="37"/>
      <c r="AR16" s="92"/>
      <c r="AS16" s="47"/>
      <c r="AT16" s="47"/>
      <c r="AU16" s="91"/>
      <c r="AV16" s="47"/>
      <c r="AW16" s="93"/>
      <c r="AX16" s="37"/>
      <c r="AY16" s="92"/>
      <c r="AZ16" s="47"/>
      <c r="BA16" s="47"/>
      <c r="BB16" s="91"/>
      <c r="BC16" s="47"/>
      <c r="BD16" s="93"/>
      <c r="BE16" s="37"/>
      <c r="BF16" s="92"/>
      <c r="BG16" s="47"/>
      <c r="BH16" s="47"/>
      <c r="BI16" s="91"/>
      <c r="BJ16" s="47"/>
      <c r="BK16" s="93"/>
      <c r="BL16" s="37"/>
    </row>
    <row r="17" spans="1:64" ht="47.25" x14ac:dyDescent="0.3">
      <c r="A17" s="92"/>
      <c r="B17" s="47"/>
      <c r="C17" s="47"/>
      <c r="D17" s="47"/>
      <c r="E17" s="87"/>
      <c r="F17" s="87"/>
      <c r="G17" s="115">
        <f t="shared" si="0"/>
        <v>0</v>
      </c>
      <c r="H17" s="129"/>
      <c r="I17" s="91"/>
      <c r="J17" s="114"/>
      <c r="K17" s="115">
        <f t="shared" si="1"/>
        <v>0</v>
      </c>
      <c r="M17" s="44" t="s">
        <v>91</v>
      </c>
      <c r="N17" s="94">
        <v>63.283000000000008</v>
      </c>
      <c r="O17" s="45" t="s">
        <v>102</v>
      </c>
      <c r="P17" s="97">
        <v>14.157</v>
      </c>
      <c r="U17" s="37"/>
      <c r="V17" s="47" t="s">
        <v>76</v>
      </c>
      <c r="W17" s="47"/>
      <c r="X17" s="47"/>
      <c r="Y17" s="47"/>
      <c r="Z17" s="91"/>
      <c r="AA17" s="47"/>
      <c r="AB17" s="91">
        <f t="shared" si="2"/>
        <v>0</v>
      </c>
      <c r="AC17" s="36"/>
      <c r="AD17" s="92"/>
      <c r="AE17" s="47"/>
      <c r="AF17" s="47"/>
      <c r="AG17" s="47"/>
      <c r="AH17" s="47"/>
      <c r="AI17" s="93"/>
      <c r="AJ17" s="37"/>
      <c r="AK17" s="47"/>
      <c r="AL17" s="47"/>
      <c r="AM17" s="47"/>
      <c r="AN17" s="91"/>
      <c r="AO17" s="47"/>
      <c r="AP17" s="47"/>
      <c r="AQ17" s="37"/>
      <c r="AR17" s="92"/>
      <c r="AS17" s="47"/>
      <c r="AT17" s="47"/>
      <c r="AU17" s="91"/>
      <c r="AV17" s="47"/>
      <c r="AW17" s="93"/>
      <c r="AX17" s="37"/>
      <c r="AY17" s="92"/>
      <c r="AZ17" s="47"/>
      <c r="BA17" s="47"/>
      <c r="BB17" s="91"/>
      <c r="BC17" s="47"/>
      <c r="BD17" s="93"/>
      <c r="BE17" s="37"/>
      <c r="BF17" s="92"/>
      <c r="BG17" s="47"/>
      <c r="BH17" s="47"/>
      <c r="BI17" s="91"/>
      <c r="BJ17" s="47"/>
      <c r="BK17" s="93"/>
      <c r="BL17" s="37"/>
    </row>
    <row r="18" spans="1:64" ht="31.5" x14ac:dyDescent="0.3">
      <c r="A18" s="92"/>
      <c r="B18" s="47"/>
      <c r="C18" s="47"/>
      <c r="D18" s="47"/>
      <c r="E18" s="87"/>
      <c r="F18" s="87"/>
      <c r="G18" s="115">
        <f t="shared" si="0"/>
        <v>0</v>
      </c>
      <c r="H18" s="129"/>
      <c r="I18" s="91"/>
      <c r="J18" s="114"/>
      <c r="K18" s="115">
        <f t="shared" si="1"/>
        <v>0</v>
      </c>
      <c r="M18" s="44" t="s">
        <v>92</v>
      </c>
      <c r="N18" s="94">
        <v>44.440000000000005</v>
      </c>
      <c r="O18" s="45" t="s">
        <v>103</v>
      </c>
      <c r="P18" s="97">
        <v>10.461</v>
      </c>
      <c r="U18" s="37"/>
      <c r="V18" s="47"/>
      <c r="W18" s="47"/>
      <c r="X18" s="47"/>
      <c r="Y18" s="47"/>
      <c r="Z18" s="91"/>
      <c r="AA18" s="47"/>
      <c r="AB18" s="91">
        <f t="shared" si="2"/>
        <v>0</v>
      </c>
      <c r="AC18" s="36"/>
      <c r="AD18" s="92"/>
      <c r="AE18" s="47"/>
      <c r="AF18" s="47"/>
      <c r="AG18" s="47"/>
      <c r="AH18" s="47"/>
      <c r="AI18" s="93"/>
      <c r="AJ18" s="37"/>
      <c r="AK18" s="47"/>
      <c r="AL18" s="47"/>
      <c r="AM18" s="47"/>
      <c r="AN18" s="91"/>
      <c r="AO18" s="47"/>
      <c r="AP18" s="47"/>
      <c r="AQ18" s="37"/>
      <c r="AR18" s="92"/>
      <c r="AS18" s="47"/>
      <c r="AT18" s="47"/>
      <c r="AU18" s="91"/>
      <c r="AV18" s="47"/>
      <c r="AW18" s="93"/>
      <c r="AX18" s="37"/>
      <c r="AY18" s="92"/>
      <c r="AZ18" s="47"/>
      <c r="BA18" s="47"/>
      <c r="BB18" s="91"/>
      <c r="BC18" s="47"/>
      <c r="BD18" s="93"/>
      <c r="BE18" s="37"/>
      <c r="BF18" s="92"/>
      <c r="BG18" s="47"/>
      <c r="BH18" s="47"/>
      <c r="BI18" s="91"/>
      <c r="BJ18" s="47"/>
      <c r="BK18" s="93"/>
      <c r="BL18" s="37"/>
    </row>
    <row r="19" spans="1:64" x14ac:dyDescent="0.3">
      <c r="A19" s="92"/>
      <c r="B19" s="47"/>
      <c r="C19" s="47"/>
      <c r="D19" s="47"/>
      <c r="E19" s="87"/>
      <c r="F19" s="87"/>
      <c r="G19" s="115">
        <f t="shared" si="0"/>
        <v>0</v>
      </c>
      <c r="H19" s="129"/>
      <c r="I19" s="91"/>
      <c r="J19" s="114"/>
      <c r="K19" s="115">
        <f t="shared" si="1"/>
        <v>0</v>
      </c>
      <c r="M19" s="44" t="s">
        <v>93</v>
      </c>
      <c r="N19" s="94">
        <v>40.128</v>
      </c>
      <c r="O19" s="45" t="s">
        <v>104</v>
      </c>
      <c r="P19" s="97">
        <v>2.101</v>
      </c>
      <c r="U19" s="37"/>
      <c r="V19" s="47"/>
      <c r="W19" s="47"/>
      <c r="X19" s="47"/>
      <c r="Y19" s="47"/>
      <c r="Z19" s="91"/>
      <c r="AA19" s="47"/>
      <c r="AB19" s="91">
        <f t="shared" si="2"/>
        <v>0</v>
      </c>
      <c r="AC19" s="36"/>
      <c r="AD19" s="92"/>
      <c r="AE19" s="47"/>
      <c r="AF19" s="47"/>
      <c r="AG19" s="47"/>
      <c r="AH19" s="47"/>
      <c r="AI19" s="93"/>
      <c r="AJ19" s="37"/>
      <c r="AK19" s="47"/>
      <c r="AL19" s="47"/>
      <c r="AM19" s="47"/>
      <c r="AN19" s="91"/>
      <c r="AO19" s="47"/>
      <c r="AP19" s="47"/>
      <c r="AQ19" s="37"/>
      <c r="AR19" s="92"/>
      <c r="AS19" s="47"/>
      <c r="AT19" s="47"/>
      <c r="AU19" s="91"/>
      <c r="AV19" s="47"/>
      <c r="AW19" s="93"/>
      <c r="AX19" s="37"/>
      <c r="AY19" s="92"/>
      <c r="AZ19" s="47"/>
      <c r="BA19" s="47"/>
      <c r="BB19" s="91"/>
      <c r="BC19" s="47"/>
      <c r="BD19" s="93"/>
      <c r="BE19" s="37"/>
      <c r="BF19" s="92"/>
      <c r="BG19" s="47"/>
      <c r="BH19" s="47"/>
      <c r="BI19" s="91"/>
      <c r="BJ19" s="47"/>
      <c r="BK19" s="93"/>
      <c r="BL19" s="37"/>
    </row>
    <row r="20" spans="1:64" x14ac:dyDescent="0.3">
      <c r="A20" s="92"/>
      <c r="B20" s="47"/>
      <c r="C20" s="47"/>
      <c r="D20" s="47"/>
      <c r="E20" s="87"/>
      <c r="F20" s="87"/>
      <c r="G20" s="115">
        <f t="shared" si="0"/>
        <v>0</v>
      </c>
      <c r="H20" s="129"/>
      <c r="I20" s="91"/>
      <c r="J20" s="114"/>
      <c r="K20" s="115">
        <f t="shared" si="1"/>
        <v>0</v>
      </c>
      <c r="M20" s="44" t="s">
        <v>94</v>
      </c>
      <c r="N20" s="94">
        <v>39.765000000000001</v>
      </c>
      <c r="O20" s="45" t="s">
        <v>105</v>
      </c>
      <c r="P20" s="97">
        <v>1.3089999999999999</v>
      </c>
      <c r="U20" s="37"/>
      <c r="V20" s="47"/>
      <c r="W20" s="47"/>
      <c r="X20" s="47"/>
      <c r="Y20" s="47"/>
      <c r="Z20" s="91"/>
      <c r="AA20" s="47"/>
      <c r="AB20" s="91">
        <f t="shared" si="2"/>
        <v>0</v>
      </c>
      <c r="AC20" s="36"/>
      <c r="AD20" s="92"/>
      <c r="AE20" s="47"/>
      <c r="AF20" s="47"/>
      <c r="AG20" s="47"/>
      <c r="AH20" s="47"/>
      <c r="AI20" s="93"/>
      <c r="AJ20" s="37"/>
      <c r="AK20" s="47"/>
      <c r="AL20" s="47"/>
      <c r="AM20" s="47"/>
      <c r="AN20" s="91"/>
      <c r="AO20" s="47"/>
      <c r="AP20" s="47"/>
      <c r="AQ20" s="37"/>
      <c r="AR20" s="92"/>
      <c r="AS20" s="47"/>
      <c r="AT20" s="47"/>
      <c r="AU20" s="91"/>
      <c r="AV20" s="47"/>
      <c r="AW20" s="93"/>
      <c r="AX20" s="37"/>
      <c r="AY20" s="92"/>
      <c r="AZ20" s="47"/>
      <c r="BA20" s="47"/>
      <c r="BB20" s="91"/>
      <c r="BC20" s="47"/>
      <c r="BD20" s="93"/>
      <c r="BE20" s="37"/>
      <c r="BF20" s="92"/>
      <c r="BG20" s="47"/>
      <c r="BH20" s="47"/>
      <c r="BI20" s="91"/>
      <c r="BJ20" s="47"/>
      <c r="BK20" s="93"/>
      <c r="BL20" s="37"/>
    </row>
    <row r="21" spans="1:64" ht="31.5" x14ac:dyDescent="0.3">
      <c r="A21" s="92"/>
      <c r="B21" s="47"/>
      <c r="C21" s="47"/>
      <c r="D21" s="47"/>
      <c r="E21" s="87"/>
      <c r="F21" s="87"/>
      <c r="G21" s="115">
        <f t="shared" si="0"/>
        <v>0</v>
      </c>
      <c r="H21" s="129"/>
      <c r="I21" s="91"/>
      <c r="J21" s="114"/>
      <c r="K21" s="115">
        <f t="shared" si="1"/>
        <v>0</v>
      </c>
      <c r="M21" s="44" t="s">
        <v>95</v>
      </c>
      <c r="N21" s="94">
        <v>17.071999999999999</v>
      </c>
      <c r="O21" s="45" t="s">
        <v>106</v>
      </c>
      <c r="P21" s="97">
        <v>1.1660000000000001</v>
      </c>
      <c r="U21" s="37"/>
      <c r="V21" s="47"/>
      <c r="W21" s="47"/>
      <c r="X21" s="47"/>
      <c r="Y21" s="47"/>
      <c r="Z21" s="91"/>
      <c r="AA21" s="47"/>
      <c r="AB21" s="91">
        <f t="shared" si="2"/>
        <v>0</v>
      </c>
      <c r="AC21" s="36"/>
      <c r="AD21" s="92"/>
      <c r="AE21" s="47"/>
      <c r="AF21" s="47"/>
      <c r="AG21" s="47"/>
      <c r="AH21" s="47"/>
      <c r="AI21" s="93"/>
      <c r="AJ21" s="37"/>
      <c r="AK21" s="47"/>
      <c r="AL21" s="47"/>
      <c r="AM21" s="47"/>
      <c r="AN21" s="91"/>
      <c r="AO21" s="47"/>
      <c r="AP21" s="47"/>
      <c r="AQ21" s="37"/>
      <c r="AR21" s="92"/>
      <c r="AS21" s="47"/>
      <c r="AT21" s="47"/>
      <c r="AU21" s="91"/>
      <c r="AV21" s="47"/>
      <c r="AW21" s="93"/>
      <c r="AX21" s="37"/>
      <c r="AY21" s="92"/>
      <c r="AZ21" s="47"/>
      <c r="BA21" s="47"/>
      <c r="BB21" s="91"/>
      <c r="BC21" s="47"/>
      <c r="BD21" s="93"/>
      <c r="BE21" s="37"/>
      <c r="BF21" s="92"/>
      <c r="BG21" s="47"/>
      <c r="BH21" s="47"/>
      <c r="BI21" s="91"/>
      <c r="BJ21" s="47"/>
      <c r="BK21" s="93"/>
      <c r="BL21" s="37"/>
    </row>
    <row r="22" spans="1:64" ht="48" thickBot="1" x14ac:dyDescent="0.35">
      <c r="A22" s="92"/>
      <c r="B22" s="47"/>
      <c r="C22" s="47"/>
      <c r="D22" s="47"/>
      <c r="E22" s="87"/>
      <c r="F22" s="87"/>
      <c r="G22" s="115">
        <f t="shared" si="0"/>
        <v>0</v>
      </c>
      <c r="H22" s="129"/>
      <c r="I22" s="91"/>
      <c r="J22" s="114"/>
      <c r="K22" s="115">
        <f t="shared" si="1"/>
        <v>0</v>
      </c>
      <c r="M22" s="44" t="s">
        <v>28</v>
      </c>
      <c r="N22" s="94">
        <v>25.937999999999999</v>
      </c>
      <c r="O22" s="46" t="s">
        <v>107</v>
      </c>
      <c r="P22" s="98">
        <v>4.0369999999999999</v>
      </c>
      <c r="U22" s="37"/>
      <c r="V22" s="47"/>
      <c r="W22" s="47"/>
      <c r="X22" s="47"/>
      <c r="Y22" s="47"/>
      <c r="Z22" s="91"/>
      <c r="AA22" s="47"/>
      <c r="AB22" s="91">
        <f t="shared" si="2"/>
        <v>0</v>
      </c>
      <c r="AC22" s="36"/>
      <c r="AD22" s="92"/>
      <c r="AE22" s="47"/>
      <c r="AF22" s="47"/>
      <c r="AG22" s="47"/>
      <c r="AH22" s="47"/>
      <c r="AI22" s="93"/>
      <c r="AJ22" s="37"/>
      <c r="AK22" s="47"/>
      <c r="AL22" s="47"/>
      <c r="AM22" s="47"/>
      <c r="AN22" s="91"/>
      <c r="AO22" s="47"/>
      <c r="AP22" s="47"/>
      <c r="AQ22" s="37"/>
      <c r="AR22" s="92"/>
      <c r="AS22" s="47"/>
      <c r="AT22" s="47"/>
      <c r="AU22" s="91"/>
      <c r="AV22" s="47"/>
      <c r="AW22" s="93"/>
      <c r="AX22" s="37"/>
      <c r="AY22" s="92"/>
      <c r="AZ22" s="47"/>
      <c r="BA22" s="47"/>
      <c r="BB22" s="91"/>
      <c r="BC22" s="47"/>
      <c r="BD22" s="93"/>
      <c r="BE22" s="37"/>
      <c r="BF22" s="92"/>
      <c r="BG22" s="47"/>
      <c r="BH22" s="47"/>
      <c r="BI22" s="91"/>
      <c r="BJ22" s="47"/>
      <c r="BK22" s="93"/>
      <c r="BL22" s="37"/>
    </row>
    <row r="23" spans="1:64" ht="31.5" x14ac:dyDescent="0.3">
      <c r="A23" s="92"/>
      <c r="B23" s="47"/>
      <c r="C23" s="47"/>
      <c r="D23" s="47"/>
      <c r="E23" s="87"/>
      <c r="F23" s="87"/>
      <c r="G23" s="115">
        <f t="shared" si="0"/>
        <v>0</v>
      </c>
      <c r="H23" s="129"/>
      <c r="I23" s="91"/>
      <c r="J23" s="114"/>
      <c r="K23" s="115">
        <f t="shared" si="1"/>
        <v>0</v>
      </c>
      <c r="M23" s="44" t="s">
        <v>96</v>
      </c>
      <c r="N23" s="94">
        <v>30.316000000000003</v>
      </c>
      <c r="O23" s="99"/>
      <c r="P23" s="99"/>
      <c r="U23" s="37"/>
      <c r="V23" s="47"/>
      <c r="W23" s="47"/>
      <c r="X23" s="47"/>
      <c r="Y23" s="47"/>
      <c r="Z23" s="91"/>
      <c r="AA23" s="47"/>
      <c r="AB23" s="91">
        <f t="shared" si="2"/>
        <v>0</v>
      </c>
      <c r="AC23" s="36"/>
      <c r="AD23" s="92"/>
      <c r="AE23" s="47"/>
      <c r="AF23" s="47"/>
      <c r="AG23" s="47"/>
      <c r="AH23" s="47"/>
      <c r="AI23" s="93"/>
      <c r="AJ23" s="37"/>
      <c r="AK23" s="47"/>
      <c r="AL23" s="47"/>
      <c r="AM23" s="47"/>
      <c r="AN23" s="91"/>
      <c r="AO23" s="47"/>
      <c r="AP23" s="47"/>
      <c r="AQ23" s="37"/>
      <c r="AR23" s="92"/>
      <c r="AS23" s="47"/>
      <c r="AT23" s="47"/>
      <c r="AU23" s="91"/>
      <c r="AV23" s="47"/>
      <c r="AW23" s="93"/>
      <c r="AX23" s="37"/>
      <c r="AY23" s="92"/>
      <c r="AZ23" s="47"/>
      <c r="BA23" s="47"/>
      <c r="BB23" s="91"/>
      <c r="BC23" s="47"/>
      <c r="BD23" s="93"/>
      <c r="BE23" s="37"/>
      <c r="BF23" s="92"/>
      <c r="BG23" s="47"/>
      <c r="BH23" s="47"/>
      <c r="BI23" s="91"/>
      <c r="BJ23" s="47"/>
      <c r="BK23" s="93"/>
      <c r="BL23" s="37"/>
    </row>
    <row r="24" spans="1:64" ht="31.5" x14ac:dyDescent="0.3">
      <c r="A24" s="92"/>
      <c r="B24" s="47"/>
      <c r="C24" s="47"/>
      <c r="D24" s="47"/>
      <c r="E24" s="87"/>
      <c r="F24" s="87"/>
      <c r="G24" s="115">
        <f t="shared" si="0"/>
        <v>0</v>
      </c>
      <c r="H24" s="129"/>
      <c r="I24" s="91"/>
      <c r="J24" s="114"/>
      <c r="K24" s="115">
        <f t="shared" si="1"/>
        <v>0</v>
      </c>
      <c r="M24" s="44" t="s">
        <v>29</v>
      </c>
      <c r="N24" s="94">
        <v>17.27</v>
      </c>
      <c r="O24" s="99"/>
      <c r="P24" s="99"/>
      <c r="U24" s="37"/>
      <c r="V24" s="47"/>
      <c r="W24" s="47"/>
      <c r="X24" s="47"/>
      <c r="Y24" s="47"/>
      <c r="Z24" s="91"/>
      <c r="AA24" s="47"/>
      <c r="AB24" s="91">
        <f t="shared" si="2"/>
        <v>0</v>
      </c>
      <c r="AC24" s="36"/>
      <c r="AD24" s="92"/>
      <c r="AE24" s="47"/>
      <c r="AF24" s="47"/>
      <c r="AG24" s="47"/>
      <c r="AH24" s="47"/>
      <c r="AI24" s="93"/>
      <c r="AJ24" s="37"/>
      <c r="AK24" s="47"/>
      <c r="AL24" s="47"/>
      <c r="AM24" s="47"/>
      <c r="AN24" s="91"/>
      <c r="AO24" s="47"/>
      <c r="AP24" s="47"/>
      <c r="AQ24" s="37"/>
      <c r="AR24" s="92"/>
      <c r="AS24" s="47"/>
      <c r="AT24" s="47"/>
      <c r="AU24" s="91"/>
      <c r="AV24" s="47"/>
      <c r="AW24" s="93"/>
      <c r="AX24" s="37"/>
      <c r="AY24" s="92"/>
      <c r="AZ24" s="47"/>
      <c r="BA24" s="47"/>
      <c r="BB24" s="91"/>
      <c r="BC24" s="47"/>
      <c r="BD24" s="93"/>
      <c r="BE24" s="37"/>
      <c r="BF24" s="92"/>
      <c r="BG24" s="47"/>
      <c r="BH24" s="47"/>
      <c r="BI24" s="91"/>
      <c r="BJ24" s="47"/>
      <c r="BK24" s="93"/>
      <c r="BL24" s="37"/>
    </row>
    <row r="25" spans="1:64" x14ac:dyDescent="0.3">
      <c r="A25" s="92"/>
      <c r="B25" s="47"/>
      <c r="C25" s="47"/>
      <c r="D25" s="47"/>
      <c r="E25" s="87"/>
      <c r="F25" s="87"/>
      <c r="G25" s="115">
        <f t="shared" si="0"/>
        <v>0</v>
      </c>
      <c r="H25" s="129"/>
      <c r="I25" s="91"/>
      <c r="J25" s="114"/>
      <c r="K25" s="115">
        <f t="shared" si="1"/>
        <v>0</v>
      </c>
      <c r="M25" s="124" t="s">
        <v>97</v>
      </c>
      <c r="N25" s="125">
        <v>8.5250000000000004</v>
      </c>
      <c r="O25" s="100"/>
      <c r="P25" s="100"/>
      <c r="U25" s="37"/>
      <c r="V25" s="47"/>
      <c r="W25" s="47"/>
      <c r="X25" s="47"/>
      <c r="Y25" s="47"/>
      <c r="Z25" s="91"/>
      <c r="AA25" s="47"/>
      <c r="AB25" s="91">
        <f t="shared" si="2"/>
        <v>0</v>
      </c>
      <c r="AC25" s="36"/>
      <c r="AD25" s="92"/>
      <c r="AE25" s="47"/>
      <c r="AF25" s="47"/>
      <c r="AG25" s="47"/>
      <c r="AH25" s="47"/>
      <c r="AI25" s="93"/>
      <c r="AJ25" s="37"/>
      <c r="AK25" s="47"/>
      <c r="AL25" s="47"/>
      <c r="AM25" s="47"/>
      <c r="AN25" s="91"/>
      <c r="AO25" s="47"/>
      <c r="AP25" s="47"/>
      <c r="AQ25" s="37"/>
      <c r="AR25" s="92"/>
      <c r="AS25" s="47"/>
      <c r="AT25" s="47"/>
      <c r="AU25" s="91"/>
      <c r="AV25" s="47"/>
      <c r="AW25" s="93"/>
      <c r="AX25" s="37"/>
      <c r="AY25" s="92"/>
      <c r="AZ25" s="47"/>
      <c r="BA25" s="47"/>
      <c r="BB25" s="91"/>
      <c r="BC25" s="47"/>
      <c r="BD25" s="93"/>
      <c r="BE25" s="37"/>
      <c r="BF25" s="92"/>
      <c r="BG25" s="47"/>
      <c r="BH25" s="47"/>
      <c r="BI25" s="91"/>
      <c r="BJ25" s="47"/>
      <c r="BK25" s="93"/>
      <c r="BL25" s="37"/>
    </row>
    <row r="26" spans="1:64" x14ac:dyDescent="0.3">
      <c r="A26" s="92"/>
      <c r="B26" s="47"/>
      <c r="C26" s="47"/>
      <c r="D26" s="47"/>
      <c r="E26" s="87"/>
      <c r="F26" s="87"/>
      <c r="G26" s="115">
        <f t="shared" si="0"/>
        <v>0</v>
      </c>
      <c r="H26" s="129"/>
      <c r="I26" s="91"/>
      <c r="J26" s="114"/>
      <c r="K26" s="115">
        <f t="shared" si="1"/>
        <v>0</v>
      </c>
      <c r="M26" s="36"/>
      <c r="N26" s="36"/>
      <c r="O26" s="36"/>
      <c r="P26" s="36"/>
      <c r="U26" s="37"/>
      <c r="V26" s="47"/>
      <c r="W26" s="47"/>
      <c r="X26" s="47"/>
      <c r="Y26" s="47"/>
      <c r="Z26" s="91"/>
      <c r="AA26" s="47"/>
      <c r="AB26" s="91">
        <f t="shared" si="2"/>
        <v>0</v>
      </c>
      <c r="AC26" s="36"/>
      <c r="AD26" s="92"/>
      <c r="AE26" s="47"/>
      <c r="AF26" s="47"/>
      <c r="AG26" s="47"/>
      <c r="AH26" s="47"/>
      <c r="AI26" s="93"/>
      <c r="AJ26" s="37"/>
      <c r="AK26" s="47"/>
      <c r="AL26" s="47"/>
      <c r="AM26" s="47"/>
      <c r="AN26" s="91"/>
      <c r="AO26" s="47"/>
      <c r="AP26" s="47"/>
      <c r="AQ26" s="37"/>
      <c r="AR26" s="92"/>
      <c r="AS26" s="47"/>
      <c r="AT26" s="47"/>
      <c r="AU26" s="91"/>
      <c r="AV26" s="47"/>
      <c r="AW26" s="93"/>
      <c r="AX26" s="37"/>
      <c r="AY26" s="92"/>
      <c r="AZ26" s="47"/>
      <c r="BA26" s="47"/>
      <c r="BB26" s="91"/>
      <c r="BC26" s="47"/>
      <c r="BD26" s="93"/>
      <c r="BE26" s="37"/>
      <c r="BF26" s="92"/>
      <c r="BG26" s="47"/>
      <c r="BH26" s="47"/>
      <c r="BI26" s="91"/>
      <c r="BJ26" s="47"/>
      <c r="BK26" s="93"/>
      <c r="BL26" s="37"/>
    </row>
    <row r="27" spans="1:64" x14ac:dyDescent="0.3">
      <c r="A27" s="92"/>
      <c r="B27" s="47"/>
      <c r="C27" s="47"/>
      <c r="D27" s="47"/>
      <c r="E27" s="87"/>
      <c r="F27" s="87"/>
      <c r="G27" s="115">
        <f t="shared" si="0"/>
        <v>0</v>
      </c>
      <c r="H27" s="129"/>
      <c r="I27" s="91"/>
      <c r="J27" s="114"/>
      <c r="K27" s="115">
        <f t="shared" si="1"/>
        <v>0</v>
      </c>
      <c r="M27" s="36"/>
      <c r="N27" s="36"/>
      <c r="O27" s="36"/>
      <c r="P27" s="36"/>
      <c r="U27" s="37"/>
      <c r="V27" s="47"/>
      <c r="W27" s="47"/>
      <c r="X27" s="47"/>
      <c r="Y27" s="47"/>
      <c r="Z27" s="91"/>
      <c r="AA27" s="47"/>
      <c r="AB27" s="91">
        <f t="shared" si="2"/>
        <v>0</v>
      </c>
      <c r="AC27" s="36"/>
      <c r="AD27" s="92"/>
      <c r="AE27" s="47"/>
      <c r="AF27" s="47"/>
      <c r="AG27" s="47"/>
      <c r="AH27" s="47"/>
      <c r="AI27" s="93"/>
      <c r="AJ27" s="37"/>
      <c r="AK27" s="47"/>
      <c r="AL27" s="47"/>
      <c r="AM27" s="47"/>
      <c r="AN27" s="91"/>
      <c r="AO27" s="47"/>
      <c r="AP27" s="47"/>
      <c r="AQ27" s="37"/>
      <c r="AR27" s="92"/>
      <c r="AS27" s="47"/>
      <c r="AT27" s="47"/>
      <c r="AU27" s="91"/>
      <c r="AV27" s="47"/>
      <c r="AW27" s="93"/>
      <c r="AX27" s="37"/>
      <c r="AY27" s="92"/>
      <c r="AZ27" s="47"/>
      <c r="BA27" s="47"/>
      <c r="BB27" s="91"/>
      <c r="BC27" s="47"/>
      <c r="BD27" s="93"/>
      <c r="BE27" s="37"/>
      <c r="BF27" s="92"/>
      <c r="BG27" s="47"/>
      <c r="BH27" s="47"/>
      <c r="BI27" s="91"/>
      <c r="BJ27" s="47"/>
      <c r="BK27" s="93"/>
      <c r="BL27" s="37"/>
    </row>
    <row r="28" spans="1:64" x14ac:dyDescent="0.3">
      <c r="A28" s="92"/>
      <c r="B28" s="47"/>
      <c r="C28" s="47"/>
      <c r="D28" s="47"/>
      <c r="E28" s="87"/>
      <c r="F28" s="87"/>
      <c r="G28" s="115">
        <f t="shared" si="0"/>
        <v>0</v>
      </c>
      <c r="H28" s="129"/>
      <c r="I28" s="91"/>
      <c r="J28" s="114"/>
      <c r="K28" s="115">
        <f t="shared" si="1"/>
        <v>0</v>
      </c>
      <c r="M28" s="36"/>
      <c r="N28" s="36"/>
      <c r="O28" s="36"/>
      <c r="P28" s="36"/>
      <c r="U28" s="37"/>
      <c r="V28" s="47"/>
      <c r="W28" s="47"/>
      <c r="X28" s="47"/>
      <c r="Y28" s="47"/>
      <c r="Z28" s="91"/>
      <c r="AA28" s="47"/>
      <c r="AB28" s="91">
        <f t="shared" si="2"/>
        <v>0</v>
      </c>
      <c r="AC28" s="36"/>
      <c r="AD28" s="92"/>
      <c r="AE28" s="47"/>
      <c r="AF28" s="47"/>
      <c r="AG28" s="47"/>
      <c r="AH28" s="47"/>
      <c r="AI28" s="93"/>
      <c r="AJ28" s="37"/>
      <c r="AK28" s="47"/>
      <c r="AL28" s="47"/>
      <c r="AM28" s="47"/>
      <c r="AN28" s="91"/>
      <c r="AO28" s="47"/>
      <c r="AP28" s="47"/>
      <c r="AQ28" s="37"/>
      <c r="AR28" s="92"/>
      <c r="AS28" s="47"/>
      <c r="AT28" s="47"/>
      <c r="AU28" s="91"/>
      <c r="AV28" s="47"/>
      <c r="AW28" s="93"/>
      <c r="AX28" s="37"/>
      <c r="AY28" s="92"/>
      <c r="AZ28" s="47"/>
      <c r="BA28" s="47"/>
      <c r="BB28" s="91"/>
      <c r="BC28" s="47"/>
      <c r="BD28" s="93"/>
      <c r="BE28" s="37"/>
      <c r="BF28" s="92"/>
      <c r="BG28" s="47"/>
      <c r="BH28" s="47"/>
      <c r="BI28" s="91"/>
      <c r="BJ28" s="47"/>
      <c r="BK28" s="93"/>
      <c r="BL28" s="37"/>
    </row>
    <row r="29" spans="1:64" x14ac:dyDescent="0.3">
      <c r="A29" s="92"/>
      <c r="B29" s="47"/>
      <c r="C29" s="47"/>
      <c r="D29" s="47"/>
      <c r="E29" s="87"/>
      <c r="F29" s="87"/>
      <c r="G29" s="115">
        <f t="shared" si="0"/>
        <v>0</v>
      </c>
      <c r="H29" s="129"/>
      <c r="I29" s="91"/>
      <c r="J29" s="114"/>
      <c r="K29" s="115">
        <f t="shared" si="1"/>
        <v>0</v>
      </c>
      <c r="M29" s="36"/>
      <c r="N29" s="36"/>
      <c r="O29" s="36"/>
      <c r="P29" s="36"/>
      <c r="U29" s="37"/>
      <c r="V29" s="47"/>
      <c r="W29" s="47"/>
      <c r="X29" s="47"/>
      <c r="Y29" s="47"/>
      <c r="Z29" s="91"/>
      <c r="AA29" s="47"/>
      <c r="AB29" s="91">
        <f t="shared" si="2"/>
        <v>0</v>
      </c>
      <c r="AC29" s="36"/>
      <c r="AD29" s="92"/>
      <c r="AE29" s="47"/>
      <c r="AF29" s="47"/>
      <c r="AG29" s="47"/>
      <c r="AH29" s="47"/>
      <c r="AI29" s="93"/>
      <c r="AJ29" s="37"/>
      <c r="AK29" s="47"/>
      <c r="AL29" s="47"/>
      <c r="AM29" s="47"/>
      <c r="AN29" s="91"/>
      <c r="AO29" s="47"/>
      <c r="AP29" s="47"/>
      <c r="AQ29" s="37"/>
      <c r="AR29" s="92"/>
      <c r="AS29" s="47"/>
      <c r="AT29" s="47"/>
      <c r="AU29" s="91"/>
      <c r="AV29" s="47"/>
      <c r="AW29" s="93"/>
      <c r="AX29" s="37"/>
      <c r="AY29" s="92"/>
      <c r="AZ29" s="47"/>
      <c r="BA29" s="47"/>
      <c r="BB29" s="91"/>
      <c r="BC29" s="47"/>
      <c r="BD29" s="93"/>
      <c r="BE29" s="37"/>
      <c r="BF29" s="92"/>
      <c r="BG29" s="47"/>
      <c r="BH29" s="47"/>
      <c r="BI29" s="91"/>
      <c r="BJ29" s="47"/>
      <c r="BK29" s="93"/>
      <c r="BL29" s="37"/>
    </row>
    <row r="30" spans="1:64" x14ac:dyDescent="0.3">
      <c r="A30" s="92"/>
      <c r="B30" s="47"/>
      <c r="C30" s="47"/>
      <c r="D30" s="47"/>
      <c r="E30" s="87"/>
      <c r="F30" s="87"/>
      <c r="G30" s="115">
        <f t="shared" si="0"/>
        <v>0</v>
      </c>
      <c r="H30" s="129"/>
      <c r="I30" s="91"/>
      <c r="J30" s="114"/>
      <c r="K30" s="115">
        <f t="shared" si="1"/>
        <v>0</v>
      </c>
      <c r="U30" s="37"/>
      <c r="V30" s="47"/>
      <c r="W30" s="47"/>
      <c r="X30" s="47"/>
      <c r="Y30" s="47"/>
      <c r="Z30" s="91"/>
      <c r="AA30" s="47"/>
      <c r="AB30" s="91">
        <f t="shared" si="2"/>
        <v>0</v>
      </c>
      <c r="AC30" s="36"/>
      <c r="AD30" s="92"/>
      <c r="AE30" s="47"/>
      <c r="AF30" s="47"/>
      <c r="AG30" s="47"/>
      <c r="AH30" s="47"/>
      <c r="AI30" s="93"/>
      <c r="AJ30" s="37"/>
      <c r="AK30" s="47"/>
      <c r="AL30" s="47"/>
      <c r="AM30" s="47"/>
      <c r="AN30" s="91"/>
      <c r="AO30" s="47"/>
      <c r="AP30" s="47"/>
      <c r="AQ30" s="37"/>
      <c r="AR30" s="92"/>
      <c r="AS30" s="47"/>
      <c r="AT30" s="47"/>
      <c r="AU30" s="91"/>
      <c r="AV30" s="47"/>
      <c r="AW30" s="93"/>
      <c r="AX30" s="37"/>
      <c r="AY30" s="92"/>
      <c r="AZ30" s="47"/>
      <c r="BA30" s="47"/>
      <c r="BB30" s="91"/>
      <c r="BC30" s="47"/>
      <c r="BD30" s="93"/>
      <c r="BE30" s="37"/>
      <c r="BF30" s="92"/>
      <c r="BG30" s="47"/>
      <c r="BH30" s="47"/>
      <c r="BI30" s="91"/>
      <c r="BJ30" s="47"/>
      <c r="BK30" s="93"/>
      <c r="BL30" s="37"/>
    </row>
    <row r="31" spans="1:64" x14ac:dyDescent="0.3">
      <c r="A31" s="92"/>
      <c r="B31" s="47"/>
      <c r="C31" s="47"/>
      <c r="D31" s="47"/>
      <c r="E31" s="87"/>
      <c r="F31" s="87"/>
      <c r="G31" s="115">
        <f t="shared" si="0"/>
        <v>0</v>
      </c>
      <c r="H31" s="129"/>
      <c r="I31" s="91"/>
      <c r="J31" s="114"/>
      <c r="K31" s="115">
        <f t="shared" si="1"/>
        <v>0</v>
      </c>
      <c r="U31" s="37"/>
      <c r="V31" s="47"/>
      <c r="W31" s="47"/>
      <c r="X31" s="47"/>
      <c r="Y31" s="47"/>
      <c r="Z31" s="91"/>
      <c r="AA31" s="47"/>
      <c r="AB31" s="91">
        <f t="shared" si="2"/>
        <v>0</v>
      </c>
      <c r="AC31" s="36"/>
      <c r="AD31" s="92"/>
      <c r="AE31" s="47"/>
      <c r="AF31" s="47"/>
      <c r="AG31" s="47"/>
      <c r="AH31" s="47"/>
      <c r="AI31" s="93"/>
      <c r="AJ31" s="37"/>
      <c r="AK31" s="47"/>
      <c r="AL31" s="47"/>
      <c r="AM31" s="47"/>
      <c r="AN31" s="91"/>
      <c r="AO31" s="47"/>
      <c r="AP31" s="47"/>
      <c r="AQ31" s="37"/>
      <c r="AR31" s="92"/>
      <c r="AS31" s="47"/>
      <c r="AT31" s="47"/>
      <c r="AU31" s="91"/>
      <c r="AV31" s="47"/>
      <c r="AW31" s="93"/>
      <c r="AX31" s="37"/>
      <c r="AY31" s="92"/>
      <c r="AZ31" s="47"/>
      <c r="BA31" s="47"/>
      <c r="BB31" s="91"/>
      <c r="BC31" s="47"/>
      <c r="BD31" s="93"/>
      <c r="BE31" s="37"/>
      <c r="BF31" s="92"/>
      <c r="BG31" s="47"/>
      <c r="BH31" s="47"/>
      <c r="BI31" s="91"/>
      <c r="BJ31" s="47"/>
      <c r="BK31" s="93"/>
      <c r="BL31" s="37"/>
    </row>
    <row r="32" spans="1:64" x14ac:dyDescent="0.3">
      <c r="A32" s="92"/>
      <c r="B32" s="47"/>
      <c r="C32" s="47"/>
      <c r="D32" s="47"/>
      <c r="E32" s="87"/>
      <c r="F32" s="87"/>
      <c r="G32" s="115">
        <f t="shared" si="0"/>
        <v>0</v>
      </c>
      <c r="H32" s="129"/>
      <c r="I32" s="91"/>
      <c r="J32" s="114"/>
      <c r="K32" s="115">
        <f t="shared" si="1"/>
        <v>0</v>
      </c>
      <c r="U32" s="37"/>
      <c r="V32" s="47"/>
      <c r="W32" s="47"/>
      <c r="X32" s="47"/>
      <c r="Y32" s="47"/>
      <c r="Z32" s="91"/>
      <c r="AA32" s="47"/>
      <c r="AB32" s="91">
        <f t="shared" si="2"/>
        <v>0</v>
      </c>
      <c r="AC32" s="36"/>
      <c r="AD32" s="92"/>
      <c r="AE32" s="47"/>
      <c r="AF32" s="47"/>
      <c r="AG32" s="47"/>
      <c r="AH32" s="47"/>
      <c r="AI32" s="93"/>
      <c r="AJ32" s="37"/>
      <c r="AK32" s="47"/>
      <c r="AL32" s="47"/>
      <c r="AM32" s="47"/>
      <c r="AN32" s="91"/>
      <c r="AO32" s="47"/>
      <c r="AP32" s="47"/>
      <c r="AQ32" s="37"/>
      <c r="AR32" s="92"/>
      <c r="AS32" s="47"/>
      <c r="AT32" s="47"/>
      <c r="AU32" s="91"/>
      <c r="AV32" s="47"/>
      <c r="AW32" s="93"/>
      <c r="AX32" s="37"/>
      <c r="AY32" s="92"/>
      <c r="AZ32" s="47"/>
      <c r="BA32" s="47"/>
      <c r="BB32" s="91"/>
      <c r="BC32" s="47"/>
      <c r="BD32" s="93"/>
      <c r="BE32" s="37"/>
      <c r="BF32" s="92"/>
      <c r="BG32" s="47"/>
      <c r="BH32" s="47"/>
      <c r="BI32" s="91"/>
      <c r="BJ32" s="47"/>
      <c r="BK32" s="93"/>
      <c r="BL32" s="37"/>
    </row>
    <row r="33" spans="1:64" x14ac:dyDescent="0.3">
      <c r="A33" s="92"/>
      <c r="B33" s="47"/>
      <c r="C33" s="47"/>
      <c r="D33" s="47"/>
      <c r="E33" s="87"/>
      <c r="F33" s="87"/>
      <c r="G33" s="115">
        <f t="shared" si="0"/>
        <v>0</v>
      </c>
      <c r="H33" s="129"/>
      <c r="I33" s="91"/>
      <c r="J33" s="114"/>
      <c r="K33" s="115">
        <f t="shared" si="1"/>
        <v>0</v>
      </c>
      <c r="U33" s="37"/>
      <c r="V33" s="47"/>
      <c r="W33" s="47"/>
      <c r="X33" s="47"/>
      <c r="Y33" s="47"/>
      <c r="Z33" s="91"/>
      <c r="AA33" s="47"/>
      <c r="AB33" s="91">
        <f t="shared" si="2"/>
        <v>0</v>
      </c>
      <c r="AC33" s="36"/>
      <c r="AD33" s="92"/>
      <c r="AE33" s="47"/>
      <c r="AF33" s="47"/>
      <c r="AG33" s="47"/>
      <c r="AH33" s="47"/>
      <c r="AI33" s="93"/>
      <c r="AJ33" s="37"/>
      <c r="AK33" s="47"/>
      <c r="AL33" s="47"/>
      <c r="AM33" s="47"/>
      <c r="AN33" s="91"/>
      <c r="AO33" s="47"/>
      <c r="AP33" s="47"/>
      <c r="AQ33" s="37"/>
      <c r="AR33" s="92"/>
      <c r="AS33" s="47"/>
      <c r="AT33" s="47"/>
      <c r="AU33" s="91"/>
      <c r="AV33" s="47"/>
      <c r="AW33" s="93"/>
      <c r="AX33" s="37"/>
      <c r="AY33" s="92"/>
      <c r="AZ33" s="47"/>
      <c r="BA33" s="47"/>
      <c r="BB33" s="91"/>
      <c r="BC33" s="47"/>
      <c r="BD33" s="93"/>
      <c r="BE33" s="37"/>
      <c r="BF33" s="92"/>
      <c r="BG33" s="47"/>
      <c r="BH33" s="47"/>
      <c r="BI33" s="91"/>
      <c r="BJ33" s="47"/>
      <c r="BK33" s="93"/>
      <c r="BL33" s="37"/>
    </row>
    <row r="34" spans="1:64" x14ac:dyDescent="0.3">
      <c r="A34" s="92"/>
      <c r="B34" s="47"/>
      <c r="C34" s="47"/>
      <c r="D34" s="47"/>
      <c r="E34" s="87"/>
      <c r="F34" s="87"/>
      <c r="G34" s="115">
        <f t="shared" si="0"/>
        <v>0</v>
      </c>
      <c r="H34" s="129"/>
      <c r="I34" s="91"/>
      <c r="J34" s="114"/>
      <c r="K34" s="115">
        <f t="shared" si="1"/>
        <v>0</v>
      </c>
      <c r="U34" s="37"/>
      <c r="V34" s="47"/>
      <c r="W34" s="47"/>
      <c r="X34" s="47"/>
      <c r="Y34" s="47"/>
      <c r="Z34" s="91"/>
      <c r="AA34" s="47"/>
      <c r="AB34" s="91">
        <f t="shared" si="2"/>
        <v>0</v>
      </c>
      <c r="AC34" s="36"/>
      <c r="AD34" s="92"/>
      <c r="AE34" s="47"/>
      <c r="AF34" s="47"/>
      <c r="AG34" s="47"/>
      <c r="AH34" s="47"/>
      <c r="AI34" s="93"/>
      <c r="AJ34" s="37"/>
      <c r="AK34" s="47"/>
      <c r="AL34" s="47"/>
      <c r="AM34" s="47"/>
      <c r="AN34" s="91"/>
      <c r="AO34" s="47"/>
      <c r="AP34" s="47"/>
      <c r="AQ34" s="37"/>
      <c r="AR34" s="92"/>
      <c r="AS34" s="47"/>
      <c r="AT34" s="47"/>
      <c r="AU34" s="91"/>
      <c r="AV34" s="47"/>
      <c r="AW34" s="93"/>
      <c r="AX34" s="37"/>
      <c r="AY34" s="92"/>
      <c r="AZ34" s="47"/>
      <c r="BA34" s="47"/>
      <c r="BB34" s="91"/>
      <c r="BC34" s="47"/>
      <c r="BD34" s="93"/>
      <c r="BE34" s="37"/>
      <c r="BF34" s="92"/>
      <c r="BG34" s="47"/>
      <c r="BH34" s="47"/>
      <c r="BI34" s="91"/>
      <c r="BJ34" s="47"/>
      <c r="BK34" s="93"/>
      <c r="BL34" s="37"/>
    </row>
    <row r="35" spans="1:64" x14ac:dyDescent="0.3">
      <c r="A35" s="92"/>
      <c r="B35" s="47"/>
      <c r="C35" s="47"/>
      <c r="D35" s="47"/>
      <c r="E35" s="87"/>
      <c r="F35" s="87"/>
      <c r="G35" s="115">
        <f t="shared" si="0"/>
        <v>0</v>
      </c>
      <c r="H35" s="129"/>
      <c r="I35" s="91"/>
      <c r="J35" s="114"/>
      <c r="K35" s="115">
        <f t="shared" si="1"/>
        <v>0</v>
      </c>
      <c r="U35" s="37"/>
      <c r="V35" s="47"/>
      <c r="W35" s="47"/>
      <c r="X35" s="47"/>
      <c r="Y35" s="47"/>
      <c r="Z35" s="91"/>
      <c r="AA35" s="47"/>
      <c r="AB35" s="91">
        <f t="shared" si="2"/>
        <v>0</v>
      </c>
      <c r="AC35" s="36"/>
      <c r="AD35" s="92"/>
      <c r="AE35" s="47"/>
      <c r="AF35" s="47"/>
      <c r="AG35" s="47"/>
      <c r="AH35" s="47"/>
      <c r="AI35" s="93"/>
      <c r="AJ35" s="37"/>
      <c r="AK35" s="47"/>
      <c r="AL35" s="47"/>
      <c r="AM35" s="47"/>
      <c r="AN35" s="91"/>
      <c r="AO35" s="47"/>
      <c r="AP35" s="47"/>
      <c r="AQ35" s="37"/>
      <c r="AR35" s="92"/>
      <c r="AS35" s="47"/>
      <c r="AT35" s="47"/>
      <c r="AU35" s="91"/>
      <c r="AV35" s="47"/>
      <c r="AW35" s="93"/>
      <c r="AX35" s="37"/>
      <c r="AY35" s="92"/>
      <c r="AZ35" s="47"/>
      <c r="BA35" s="47"/>
      <c r="BB35" s="91"/>
      <c r="BC35" s="47"/>
      <c r="BD35" s="93"/>
      <c r="BE35" s="37"/>
      <c r="BF35" s="92"/>
      <c r="BG35" s="47"/>
      <c r="BH35" s="47"/>
      <c r="BI35" s="91"/>
      <c r="BJ35" s="47"/>
      <c r="BK35" s="93"/>
      <c r="BL35" s="37"/>
    </row>
    <row r="36" spans="1:64" x14ac:dyDescent="0.3">
      <c r="A36" s="92"/>
      <c r="B36" s="47"/>
      <c r="C36" s="47"/>
      <c r="D36" s="47"/>
      <c r="E36" s="87"/>
      <c r="F36" s="87"/>
      <c r="G36" s="115">
        <f t="shared" si="0"/>
        <v>0</v>
      </c>
      <c r="H36" s="129"/>
      <c r="I36" s="91"/>
      <c r="J36" s="114"/>
      <c r="K36" s="115">
        <f t="shared" si="1"/>
        <v>0</v>
      </c>
      <c r="U36" s="37"/>
      <c r="V36" s="47"/>
      <c r="W36" s="47"/>
      <c r="X36" s="47"/>
      <c r="Y36" s="47"/>
      <c r="Z36" s="91"/>
      <c r="AA36" s="47"/>
      <c r="AB36" s="91">
        <f t="shared" si="2"/>
        <v>0</v>
      </c>
      <c r="AC36" s="36"/>
      <c r="AD36" s="92"/>
      <c r="AE36" s="47"/>
      <c r="AF36" s="47"/>
      <c r="AG36" s="47"/>
      <c r="AH36" s="47"/>
      <c r="AI36" s="93"/>
      <c r="AJ36" s="37"/>
      <c r="AK36" s="47"/>
      <c r="AL36" s="47"/>
      <c r="AM36" s="47"/>
      <c r="AN36" s="91"/>
      <c r="AO36" s="47"/>
      <c r="AP36" s="47"/>
      <c r="AQ36" s="37"/>
      <c r="AR36" s="92"/>
      <c r="AS36" s="47"/>
      <c r="AT36" s="47"/>
      <c r="AU36" s="91"/>
      <c r="AV36" s="47"/>
      <c r="AW36" s="93"/>
      <c r="AX36" s="37"/>
      <c r="AY36" s="92"/>
      <c r="AZ36" s="47"/>
      <c r="BA36" s="47"/>
      <c r="BB36" s="91"/>
      <c r="BC36" s="47"/>
      <c r="BD36" s="93"/>
      <c r="BE36" s="37"/>
      <c r="BF36" s="92"/>
      <c r="BG36" s="47"/>
      <c r="BH36" s="47"/>
      <c r="BI36" s="91"/>
      <c r="BJ36" s="47"/>
      <c r="BK36" s="93"/>
      <c r="BL36" s="37"/>
    </row>
    <row r="37" spans="1:64" x14ac:dyDescent="0.3">
      <c r="A37" s="92"/>
      <c r="B37" s="47"/>
      <c r="C37" s="47"/>
      <c r="D37" s="47"/>
      <c r="E37" s="87"/>
      <c r="F37" s="87"/>
      <c r="G37" s="115">
        <f t="shared" si="0"/>
        <v>0</v>
      </c>
      <c r="H37" s="129"/>
      <c r="I37" s="91"/>
      <c r="J37" s="114"/>
      <c r="K37" s="115">
        <f t="shared" si="1"/>
        <v>0</v>
      </c>
      <c r="U37" s="37"/>
      <c r="V37" s="47"/>
      <c r="W37" s="47"/>
      <c r="X37" s="47"/>
      <c r="Y37" s="47"/>
      <c r="Z37" s="91"/>
      <c r="AA37" s="47"/>
      <c r="AB37" s="91">
        <f t="shared" si="2"/>
        <v>0</v>
      </c>
      <c r="AC37" s="36"/>
      <c r="AD37" s="92"/>
      <c r="AE37" s="47"/>
      <c r="AF37" s="47"/>
      <c r="AG37" s="47"/>
      <c r="AH37" s="47"/>
      <c r="AI37" s="93"/>
      <c r="AJ37" s="37"/>
      <c r="AK37" s="47"/>
      <c r="AL37" s="47"/>
      <c r="AM37" s="47"/>
      <c r="AN37" s="91"/>
      <c r="AO37" s="47"/>
      <c r="AP37" s="47"/>
      <c r="AQ37" s="37"/>
      <c r="AR37" s="92"/>
      <c r="AS37" s="47"/>
      <c r="AT37" s="47"/>
      <c r="AU37" s="91"/>
      <c r="AV37" s="47"/>
      <c r="AW37" s="93"/>
      <c r="AX37" s="37"/>
      <c r="AY37" s="92"/>
      <c r="AZ37" s="47"/>
      <c r="BA37" s="47"/>
      <c r="BB37" s="91"/>
      <c r="BC37" s="47"/>
      <c r="BD37" s="93"/>
      <c r="BE37" s="37"/>
      <c r="BF37" s="92"/>
      <c r="BG37" s="47"/>
      <c r="BH37" s="47"/>
      <c r="BI37" s="91"/>
      <c r="BJ37" s="47"/>
      <c r="BK37" s="93"/>
      <c r="BL37" s="37"/>
    </row>
    <row r="38" spans="1:64" x14ac:dyDescent="0.3">
      <c r="A38" s="92"/>
      <c r="B38" s="47"/>
      <c r="C38" s="47"/>
      <c r="D38" s="47"/>
      <c r="E38" s="87"/>
      <c r="F38" s="87"/>
      <c r="G38" s="115">
        <f t="shared" si="0"/>
        <v>0</v>
      </c>
      <c r="H38" s="129"/>
      <c r="I38" s="91"/>
      <c r="J38" s="114"/>
      <c r="K38" s="115">
        <f t="shared" si="1"/>
        <v>0</v>
      </c>
      <c r="U38" s="37"/>
      <c r="V38" s="47"/>
      <c r="W38" s="47"/>
      <c r="X38" s="47"/>
      <c r="Y38" s="47"/>
      <c r="Z38" s="91"/>
      <c r="AA38" s="47"/>
      <c r="AB38" s="91">
        <f t="shared" si="2"/>
        <v>0</v>
      </c>
      <c r="AC38" s="36"/>
      <c r="AD38" s="92"/>
      <c r="AE38" s="47"/>
      <c r="AF38" s="47"/>
      <c r="AG38" s="47"/>
      <c r="AH38" s="47"/>
      <c r="AI38" s="93"/>
      <c r="AJ38" s="37"/>
      <c r="AK38" s="47"/>
      <c r="AL38" s="47"/>
      <c r="AM38" s="47"/>
      <c r="AN38" s="91"/>
      <c r="AO38" s="47"/>
      <c r="AP38" s="47"/>
      <c r="AQ38" s="37"/>
      <c r="AR38" s="92"/>
      <c r="AS38" s="47"/>
      <c r="AT38" s="47"/>
      <c r="AU38" s="91"/>
      <c r="AV38" s="47"/>
      <c r="AW38" s="93"/>
      <c r="AX38" s="37"/>
      <c r="AY38" s="92"/>
      <c r="AZ38" s="47"/>
      <c r="BA38" s="47"/>
      <c r="BB38" s="91"/>
      <c r="BC38" s="47"/>
      <c r="BD38" s="93"/>
      <c r="BE38" s="37"/>
      <c r="BF38" s="92"/>
      <c r="BG38" s="47"/>
      <c r="BH38" s="47"/>
      <c r="BI38" s="91"/>
      <c r="BJ38" s="47"/>
      <c r="BK38" s="93"/>
      <c r="BL38" s="37"/>
    </row>
    <row r="39" spans="1:64" x14ac:dyDescent="0.3">
      <c r="A39" s="92"/>
      <c r="B39" s="47"/>
      <c r="C39" s="47"/>
      <c r="D39" s="47"/>
      <c r="E39" s="87"/>
      <c r="F39" s="87"/>
      <c r="G39" s="115">
        <f t="shared" si="0"/>
        <v>0</v>
      </c>
      <c r="H39" s="129"/>
      <c r="I39" s="91"/>
      <c r="J39" s="114"/>
      <c r="K39" s="115">
        <f t="shared" si="1"/>
        <v>0</v>
      </c>
      <c r="U39" s="37"/>
      <c r="V39" s="47"/>
      <c r="W39" s="47"/>
      <c r="X39" s="47"/>
      <c r="Y39" s="47"/>
      <c r="Z39" s="91"/>
      <c r="AA39" s="47"/>
      <c r="AB39" s="91">
        <f t="shared" si="2"/>
        <v>0</v>
      </c>
      <c r="AC39" s="36"/>
      <c r="AD39" s="92"/>
      <c r="AE39" s="47"/>
      <c r="AF39" s="47"/>
      <c r="AG39" s="47"/>
      <c r="AH39" s="47"/>
      <c r="AI39" s="93"/>
      <c r="AJ39" s="37"/>
      <c r="AK39" s="47"/>
      <c r="AL39" s="47"/>
      <c r="AM39" s="47"/>
      <c r="AN39" s="91"/>
      <c r="AO39" s="47"/>
      <c r="AP39" s="47"/>
      <c r="AQ39" s="37"/>
      <c r="AR39" s="92"/>
      <c r="AS39" s="47"/>
      <c r="AT39" s="47"/>
      <c r="AU39" s="91"/>
      <c r="AV39" s="47"/>
      <c r="AW39" s="93"/>
      <c r="AX39" s="37"/>
      <c r="AY39" s="92"/>
      <c r="AZ39" s="47"/>
      <c r="BA39" s="47"/>
      <c r="BB39" s="91"/>
      <c r="BC39" s="47"/>
      <c r="BD39" s="93"/>
      <c r="BE39" s="37"/>
      <c r="BF39" s="92"/>
      <c r="BG39" s="47"/>
      <c r="BH39" s="47"/>
      <c r="BI39" s="91"/>
      <c r="BJ39" s="47"/>
      <c r="BK39" s="93"/>
      <c r="BL39" s="37"/>
    </row>
    <row r="40" spans="1:64" x14ac:dyDescent="0.3">
      <c r="A40" s="92"/>
      <c r="B40" s="47"/>
      <c r="C40" s="47"/>
      <c r="D40" s="47"/>
      <c r="E40" s="87"/>
      <c r="F40" s="87"/>
      <c r="G40" s="115">
        <f t="shared" si="0"/>
        <v>0</v>
      </c>
      <c r="H40" s="129"/>
      <c r="I40" s="91"/>
      <c r="J40" s="114"/>
      <c r="K40" s="115">
        <f t="shared" si="1"/>
        <v>0</v>
      </c>
      <c r="U40" s="37"/>
      <c r="V40" s="47"/>
      <c r="W40" s="47"/>
      <c r="X40" s="47"/>
      <c r="Y40" s="47"/>
      <c r="Z40" s="91"/>
      <c r="AA40" s="47"/>
      <c r="AB40" s="91">
        <f t="shared" si="2"/>
        <v>0</v>
      </c>
      <c r="AC40" s="36"/>
      <c r="AD40" s="92"/>
      <c r="AE40" s="47"/>
      <c r="AF40" s="47"/>
      <c r="AG40" s="47"/>
      <c r="AH40" s="47"/>
      <c r="AI40" s="93"/>
      <c r="AJ40" s="37"/>
      <c r="AK40" s="47"/>
      <c r="AL40" s="47"/>
      <c r="AM40" s="47"/>
      <c r="AN40" s="91"/>
      <c r="AO40" s="47"/>
      <c r="AP40" s="47"/>
      <c r="AQ40" s="37"/>
      <c r="AR40" s="92"/>
      <c r="AS40" s="47"/>
      <c r="AT40" s="47"/>
      <c r="AU40" s="91"/>
      <c r="AV40" s="47"/>
      <c r="AW40" s="93"/>
      <c r="AX40" s="37"/>
      <c r="AY40" s="92"/>
      <c r="AZ40" s="47"/>
      <c r="BA40" s="47"/>
      <c r="BB40" s="91"/>
      <c r="BC40" s="47"/>
      <c r="BD40" s="93"/>
      <c r="BE40" s="37"/>
      <c r="BF40" s="92"/>
      <c r="BG40" s="47"/>
      <c r="BH40" s="47"/>
      <c r="BI40" s="91"/>
      <c r="BJ40" s="47"/>
      <c r="BK40" s="93"/>
      <c r="BL40" s="37"/>
    </row>
    <row r="41" spans="1:64" x14ac:dyDescent="0.3">
      <c r="A41" s="92"/>
      <c r="B41" s="47"/>
      <c r="C41" s="47"/>
      <c r="D41" s="47"/>
      <c r="E41" s="87"/>
      <c r="F41" s="87"/>
      <c r="G41" s="115">
        <f t="shared" si="0"/>
        <v>0</v>
      </c>
      <c r="H41" s="129"/>
      <c r="I41" s="91"/>
      <c r="J41" s="114"/>
      <c r="K41" s="115">
        <f t="shared" si="1"/>
        <v>0</v>
      </c>
      <c r="U41" s="37"/>
      <c r="V41" s="47"/>
      <c r="W41" s="47"/>
      <c r="X41" s="47"/>
      <c r="Y41" s="47"/>
      <c r="Z41" s="91"/>
      <c r="AA41" s="47"/>
      <c r="AB41" s="91">
        <f t="shared" si="2"/>
        <v>0</v>
      </c>
      <c r="AC41" s="36"/>
      <c r="AD41" s="92"/>
      <c r="AE41" s="47"/>
      <c r="AF41" s="47"/>
      <c r="AG41" s="47"/>
      <c r="AH41" s="47"/>
      <c r="AI41" s="93"/>
      <c r="AJ41" s="37"/>
      <c r="AK41" s="47"/>
      <c r="AL41" s="47"/>
      <c r="AM41" s="47"/>
      <c r="AN41" s="91"/>
      <c r="AO41" s="47"/>
      <c r="AP41" s="47"/>
      <c r="AQ41" s="37"/>
      <c r="AR41" s="92"/>
      <c r="AS41" s="47"/>
      <c r="AT41" s="47"/>
      <c r="AU41" s="91"/>
      <c r="AV41" s="47"/>
      <c r="AW41" s="93"/>
      <c r="AX41" s="37"/>
      <c r="AY41" s="92"/>
      <c r="AZ41" s="47"/>
      <c r="BA41" s="47"/>
      <c r="BB41" s="91"/>
      <c r="BC41" s="47"/>
      <c r="BD41" s="93"/>
      <c r="BE41" s="37"/>
      <c r="BF41" s="92"/>
      <c r="BG41" s="47"/>
      <c r="BH41" s="47"/>
      <c r="BI41" s="91"/>
      <c r="BJ41" s="47"/>
      <c r="BK41" s="93"/>
      <c r="BL41" s="37"/>
    </row>
    <row r="42" spans="1:64" ht="16.5" thickBot="1" x14ac:dyDescent="0.35">
      <c r="A42" s="92"/>
      <c r="B42" s="47"/>
      <c r="C42" s="47"/>
      <c r="D42" s="47"/>
      <c r="E42" s="87"/>
      <c r="F42" s="87"/>
      <c r="G42" s="115">
        <f t="shared" si="0"/>
        <v>0</v>
      </c>
      <c r="H42" s="129"/>
      <c r="I42" s="91"/>
      <c r="J42" s="114"/>
      <c r="K42" s="115">
        <f t="shared" si="1"/>
        <v>0</v>
      </c>
      <c r="U42" s="37"/>
      <c r="V42" s="47"/>
      <c r="W42" s="47"/>
      <c r="X42" s="47"/>
      <c r="Y42" s="47"/>
      <c r="Z42" s="91"/>
      <c r="AA42" s="47"/>
      <c r="AB42" s="91">
        <f t="shared" si="2"/>
        <v>0</v>
      </c>
      <c r="AC42" s="36"/>
      <c r="AD42" s="101"/>
      <c r="AE42" s="102"/>
      <c r="AF42" s="102"/>
      <c r="AG42" s="102"/>
      <c r="AH42" s="102"/>
      <c r="AI42" s="103"/>
      <c r="AJ42" s="37"/>
      <c r="AK42" s="47"/>
      <c r="AL42" s="47"/>
      <c r="AM42" s="47"/>
      <c r="AN42" s="91"/>
      <c r="AO42" s="47"/>
      <c r="AP42" s="47"/>
      <c r="AQ42" s="37"/>
      <c r="AR42" s="92"/>
      <c r="AS42" s="47"/>
      <c r="AT42" s="47"/>
      <c r="AU42" s="91"/>
      <c r="AV42" s="47"/>
      <c r="AW42" s="93"/>
      <c r="AX42" s="37"/>
      <c r="AY42" s="92"/>
      <c r="AZ42" s="47"/>
      <c r="BA42" s="47"/>
      <c r="BB42" s="91"/>
      <c r="BC42" s="47"/>
      <c r="BD42" s="93"/>
      <c r="BE42" s="37"/>
      <c r="BF42" s="92"/>
      <c r="BG42" s="47"/>
      <c r="BH42" s="47"/>
      <c r="BI42" s="91"/>
      <c r="BJ42" s="47"/>
      <c r="BK42" s="93"/>
      <c r="BL42" s="37"/>
    </row>
    <row r="43" spans="1:64" x14ac:dyDescent="0.3">
      <c r="A43" s="92"/>
      <c r="B43" s="47"/>
      <c r="C43" s="47"/>
      <c r="D43" s="47"/>
      <c r="E43" s="87"/>
      <c r="F43" s="87"/>
      <c r="G43" s="115">
        <f t="shared" si="0"/>
        <v>0</v>
      </c>
      <c r="H43" s="129"/>
      <c r="I43" s="91"/>
      <c r="J43" s="114"/>
      <c r="K43" s="115">
        <f t="shared" si="1"/>
        <v>0</v>
      </c>
      <c r="U43" s="37"/>
      <c r="V43" s="47"/>
      <c r="W43" s="47"/>
      <c r="X43" s="47"/>
      <c r="Y43" s="47"/>
      <c r="Z43" s="91"/>
      <c r="AA43" s="47"/>
      <c r="AB43" s="91">
        <f t="shared" si="2"/>
        <v>0</v>
      </c>
      <c r="AC43" s="36"/>
      <c r="AD43" s="104"/>
      <c r="AI43" s="105"/>
      <c r="AJ43" s="37"/>
      <c r="AK43" s="47"/>
      <c r="AL43" s="47"/>
      <c r="AM43" s="47"/>
      <c r="AN43" s="91"/>
      <c r="AO43" s="47"/>
      <c r="AP43" s="47"/>
      <c r="AQ43" s="37"/>
      <c r="AR43" s="92"/>
      <c r="AS43" s="47"/>
      <c r="AT43" s="47"/>
      <c r="AU43" s="91"/>
      <c r="AV43" s="47"/>
      <c r="AW43" s="93"/>
      <c r="AX43" s="37"/>
      <c r="AY43" s="92"/>
      <c r="AZ43" s="47"/>
      <c r="BA43" s="47"/>
      <c r="BB43" s="91"/>
      <c r="BC43" s="47"/>
      <c r="BD43" s="93"/>
      <c r="BE43" s="37"/>
      <c r="BF43" s="92"/>
      <c r="BG43" s="47"/>
      <c r="BH43" s="47"/>
      <c r="BI43" s="91"/>
      <c r="BJ43" s="47"/>
      <c r="BK43" s="93"/>
      <c r="BL43" s="37"/>
    </row>
    <row r="44" spans="1:64" x14ac:dyDescent="0.3">
      <c r="A44" s="92"/>
      <c r="B44" s="47"/>
      <c r="C44" s="47"/>
      <c r="D44" s="47"/>
      <c r="E44" s="87"/>
      <c r="F44" s="87"/>
      <c r="G44" s="115">
        <f t="shared" si="0"/>
        <v>0</v>
      </c>
      <c r="H44" s="129"/>
      <c r="I44" s="91"/>
      <c r="J44" s="114"/>
      <c r="K44" s="115">
        <f t="shared" si="1"/>
        <v>0</v>
      </c>
      <c r="U44" s="37"/>
      <c r="V44" s="47"/>
      <c r="W44" s="47"/>
      <c r="X44" s="47"/>
      <c r="Y44" s="47"/>
      <c r="Z44" s="91"/>
      <c r="AA44" s="47"/>
      <c r="AB44" s="91">
        <f t="shared" si="2"/>
        <v>0</v>
      </c>
      <c r="AC44" s="36"/>
      <c r="AD44" s="104"/>
      <c r="AI44" s="105"/>
      <c r="AJ44" s="37"/>
      <c r="AK44" s="47"/>
      <c r="AL44" s="47"/>
      <c r="AM44" s="47"/>
      <c r="AN44" s="91"/>
      <c r="AO44" s="47"/>
      <c r="AP44" s="47"/>
      <c r="AQ44" s="37"/>
      <c r="AR44" s="92"/>
      <c r="AS44" s="47"/>
      <c r="AT44" s="47"/>
      <c r="AU44" s="91"/>
      <c r="AV44" s="47"/>
      <c r="AW44" s="93"/>
      <c r="AX44" s="37"/>
      <c r="AY44" s="92"/>
      <c r="AZ44" s="47"/>
      <c r="BA44" s="47"/>
      <c r="BB44" s="91"/>
      <c r="BC44" s="47"/>
      <c r="BD44" s="93"/>
      <c r="BE44" s="37"/>
      <c r="BF44" s="92"/>
      <c r="BG44" s="47"/>
      <c r="BH44" s="47"/>
      <c r="BI44" s="91"/>
      <c r="BJ44" s="47"/>
      <c r="BK44" s="93"/>
      <c r="BL44" s="37"/>
    </row>
    <row r="45" spans="1:64" x14ac:dyDescent="0.3">
      <c r="A45" s="92"/>
      <c r="B45" s="47"/>
      <c r="C45" s="47"/>
      <c r="D45" s="47"/>
      <c r="E45" s="87"/>
      <c r="F45" s="87"/>
      <c r="G45" s="115">
        <f t="shared" si="0"/>
        <v>0</v>
      </c>
      <c r="H45" s="129"/>
      <c r="I45" s="91"/>
      <c r="J45" s="114"/>
      <c r="K45" s="115">
        <f t="shared" si="1"/>
        <v>0</v>
      </c>
      <c r="U45" s="37"/>
      <c r="V45" s="47"/>
      <c r="W45" s="47"/>
      <c r="X45" s="47"/>
      <c r="Y45" s="47"/>
      <c r="Z45" s="91"/>
      <c r="AA45" s="47"/>
      <c r="AB45" s="91">
        <f t="shared" si="2"/>
        <v>0</v>
      </c>
      <c r="AC45" s="36"/>
      <c r="AD45" s="104"/>
      <c r="AI45" s="105"/>
      <c r="AJ45" s="37"/>
      <c r="AK45" s="47"/>
      <c r="AL45" s="47"/>
      <c r="AM45" s="47"/>
      <c r="AN45" s="91"/>
      <c r="AO45" s="47"/>
      <c r="AP45" s="47"/>
      <c r="AQ45" s="37"/>
      <c r="AR45" s="92"/>
      <c r="AS45" s="47"/>
      <c r="AT45" s="47"/>
      <c r="AU45" s="91"/>
      <c r="AV45" s="47"/>
      <c r="AW45" s="93"/>
      <c r="AX45" s="37"/>
      <c r="AY45" s="92"/>
      <c r="AZ45" s="47"/>
      <c r="BA45" s="47"/>
      <c r="BB45" s="91"/>
      <c r="BC45" s="47"/>
      <c r="BD45" s="93"/>
      <c r="BE45" s="37"/>
      <c r="BF45" s="92"/>
      <c r="BG45" s="47"/>
      <c r="BH45" s="47"/>
      <c r="BI45" s="91"/>
      <c r="BJ45" s="47"/>
      <c r="BK45" s="93"/>
      <c r="BL45" s="37"/>
    </row>
    <row r="46" spans="1:64" x14ac:dyDescent="0.3">
      <c r="A46" s="92"/>
      <c r="B46" s="47"/>
      <c r="C46" s="47"/>
      <c r="D46" s="47"/>
      <c r="E46" s="87"/>
      <c r="F46" s="87"/>
      <c r="G46" s="115">
        <f t="shared" si="0"/>
        <v>0</v>
      </c>
      <c r="H46" s="129"/>
      <c r="I46" s="91"/>
      <c r="J46" s="114"/>
      <c r="K46" s="115">
        <f t="shared" si="1"/>
        <v>0</v>
      </c>
      <c r="U46" s="37"/>
      <c r="V46" s="47"/>
      <c r="W46" s="47"/>
      <c r="X46" s="47"/>
      <c r="Y46" s="47"/>
      <c r="Z46" s="91"/>
      <c r="AA46" s="47"/>
      <c r="AB46" s="91">
        <f t="shared" si="2"/>
        <v>0</v>
      </c>
      <c r="AC46" s="36"/>
      <c r="AD46" s="104"/>
      <c r="AI46" s="105"/>
      <c r="AJ46" s="37"/>
      <c r="AK46" s="47"/>
      <c r="AL46" s="47"/>
      <c r="AM46" s="47"/>
      <c r="AN46" s="91"/>
      <c r="AO46" s="47"/>
      <c r="AP46" s="47"/>
      <c r="AQ46" s="37"/>
      <c r="AR46" s="92"/>
      <c r="AS46" s="47"/>
      <c r="AT46" s="47"/>
      <c r="AU46" s="91"/>
      <c r="AV46" s="47"/>
      <c r="AW46" s="93"/>
      <c r="AX46" s="37"/>
      <c r="AY46" s="92"/>
      <c r="AZ46" s="47"/>
      <c r="BA46" s="47"/>
      <c r="BB46" s="91"/>
      <c r="BC46" s="47"/>
      <c r="BD46" s="93"/>
      <c r="BE46" s="37"/>
      <c r="BF46" s="92"/>
      <c r="BG46" s="47"/>
      <c r="BH46" s="47"/>
      <c r="BI46" s="91"/>
      <c r="BJ46" s="47"/>
      <c r="BK46" s="93"/>
      <c r="BL46" s="37"/>
    </row>
    <row r="47" spans="1:64" x14ac:dyDescent="0.3">
      <c r="A47" s="92"/>
      <c r="B47" s="47"/>
      <c r="C47" s="47"/>
      <c r="D47" s="47"/>
      <c r="E47" s="87"/>
      <c r="F47" s="87"/>
      <c r="G47" s="115">
        <f t="shared" si="0"/>
        <v>0</v>
      </c>
      <c r="H47" s="129"/>
      <c r="I47" s="91"/>
      <c r="J47" s="114"/>
      <c r="K47" s="115">
        <f t="shared" si="1"/>
        <v>0</v>
      </c>
      <c r="U47" s="37"/>
      <c r="V47" s="47"/>
      <c r="W47" s="47"/>
      <c r="X47" s="47"/>
      <c r="Y47" s="47"/>
      <c r="Z47" s="91"/>
      <c r="AA47" s="47"/>
      <c r="AB47" s="91">
        <f t="shared" si="2"/>
        <v>0</v>
      </c>
      <c r="AC47" s="36"/>
      <c r="AD47" s="104"/>
      <c r="AI47" s="105"/>
      <c r="AJ47" s="37"/>
      <c r="AK47" s="47"/>
      <c r="AL47" s="47"/>
      <c r="AM47" s="47"/>
      <c r="AN47" s="91"/>
      <c r="AO47" s="47"/>
      <c r="AP47" s="47"/>
      <c r="AQ47" s="37"/>
      <c r="AR47" s="92"/>
      <c r="AS47" s="47"/>
      <c r="AT47" s="47"/>
      <c r="AU47" s="91"/>
      <c r="AV47" s="47"/>
      <c r="AW47" s="93"/>
      <c r="AX47" s="37"/>
      <c r="AY47" s="92"/>
      <c r="AZ47" s="47"/>
      <c r="BA47" s="47"/>
      <c r="BB47" s="91"/>
      <c r="BC47" s="47"/>
      <c r="BD47" s="93"/>
      <c r="BE47" s="37"/>
      <c r="BF47" s="92"/>
      <c r="BG47" s="47"/>
      <c r="BH47" s="47"/>
      <c r="BI47" s="91"/>
      <c r="BJ47" s="47"/>
      <c r="BK47" s="93"/>
      <c r="BL47" s="37"/>
    </row>
    <row r="48" spans="1:64" x14ac:dyDescent="0.3">
      <c r="A48" s="92"/>
      <c r="B48" s="47"/>
      <c r="C48" s="47"/>
      <c r="D48" s="47"/>
      <c r="E48" s="87"/>
      <c r="F48" s="87"/>
      <c r="G48" s="115">
        <f t="shared" si="0"/>
        <v>0</v>
      </c>
      <c r="H48" s="129"/>
      <c r="I48" s="91"/>
      <c r="J48" s="114"/>
      <c r="K48" s="115">
        <f t="shared" si="1"/>
        <v>0</v>
      </c>
      <c r="U48" s="37"/>
      <c r="V48" s="47"/>
      <c r="W48" s="47"/>
      <c r="X48" s="47"/>
      <c r="Y48" s="47"/>
      <c r="Z48" s="91"/>
      <c r="AA48" s="47"/>
      <c r="AB48" s="91">
        <f t="shared" si="2"/>
        <v>0</v>
      </c>
      <c r="AC48" s="36"/>
      <c r="AD48" s="104"/>
      <c r="AI48" s="105"/>
      <c r="AJ48" s="37"/>
      <c r="AK48" s="47"/>
      <c r="AL48" s="47"/>
      <c r="AM48" s="47"/>
      <c r="AN48" s="91"/>
      <c r="AO48" s="47"/>
      <c r="AP48" s="47"/>
      <c r="AQ48" s="37"/>
      <c r="AR48" s="92"/>
      <c r="AS48" s="47"/>
      <c r="AT48" s="47"/>
      <c r="AU48" s="91"/>
      <c r="AV48" s="47"/>
      <c r="AW48" s="93"/>
      <c r="AX48" s="37"/>
      <c r="AY48" s="92"/>
      <c r="AZ48" s="47"/>
      <c r="BA48" s="47"/>
      <c r="BB48" s="91"/>
      <c r="BC48" s="47"/>
      <c r="BD48" s="93"/>
      <c r="BE48" s="37"/>
      <c r="BF48" s="92"/>
      <c r="BG48" s="47"/>
      <c r="BH48" s="47"/>
      <c r="BI48" s="91"/>
      <c r="BJ48" s="47"/>
      <c r="BK48" s="93"/>
      <c r="BL48" s="37"/>
    </row>
    <row r="49" spans="1:64" x14ac:dyDescent="0.3">
      <c r="A49" s="92"/>
      <c r="B49" s="47"/>
      <c r="C49" s="47"/>
      <c r="D49" s="47"/>
      <c r="E49" s="87"/>
      <c r="F49" s="87"/>
      <c r="G49" s="115">
        <f t="shared" si="0"/>
        <v>0</v>
      </c>
      <c r="H49" s="129"/>
      <c r="I49" s="91"/>
      <c r="J49" s="114"/>
      <c r="K49" s="115">
        <f t="shared" si="1"/>
        <v>0</v>
      </c>
      <c r="U49" s="37"/>
      <c r="V49" s="47"/>
      <c r="W49" s="47"/>
      <c r="X49" s="47"/>
      <c r="Y49" s="47"/>
      <c r="Z49" s="91"/>
      <c r="AA49" s="47"/>
      <c r="AB49" s="91">
        <f t="shared" si="2"/>
        <v>0</v>
      </c>
      <c r="AC49" s="36"/>
      <c r="AD49" s="104"/>
      <c r="AI49" s="105"/>
      <c r="AJ49" s="37"/>
      <c r="AK49" s="47"/>
      <c r="AL49" s="47"/>
      <c r="AM49" s="47"/>
      <c r="AN49" s="91"/>
      <c r="AO49" s="47"/>
      <c r="AP49" s="47"/>
      <c r="AQ49" s="37"/>
      <c r="AR49" s="92"/>
      <c r="AS49" s="47"/>
      <c r="AT49" s="47"/>
      <c r="AU49" s="91"/>
      <c r="AV49" s="47"/>
      <c r="AW49" s="93"/>
      <c r="AX49" s="37"/>
      <c r="AY49" s="92"/>
      <c r="AZ49" s="47"/>
      <c r="BA49" s="47"/>
      <c r="BB49" s="91"/>
      <c r="BC49" s="47"/>
      <c r="BD49" s="93"/>
      <c r="BE49" s="37"/>
      <c r="BF49" s="92"/>
      <c r="BG49" s="47"/>
      <c r="BH49" s="47"/>
      <c r="BI49" s="91"/>
      <c r="BJ49" s="47"/>
      <c r="BK49" s="93"/>
      <c r="BL49" s="37"/>
    </row>
    <row r="50" spans="1:64" x14ac:dyDescent="0.3">
      <c r="A50" s="92"/>
      <c r="B50" s="47"/>
      <c r="C50" s="47"/>
      <c r="D50" s="47"/>
      <c r="E50" s="87"/>
      <c r="F50" s="87"/>
      <c r="G50" s="115">
        <f t="shared" si="0"/>
        <v>0</v>
      </c>
      <c r="H50" s="129"/>
      <c r="I50" s="91"/>
      <c r="J50" s="114"/>
      <c r="K50" s="115">
        <f t="shared" si="1"/>
        <v>0</v>
      </c>
      <c r="U50" s="37"/>
      <c r="V50" s="47"/>
      <c r="W50" s="47"/>
      <c r="X50" s="47"/>
      <c r="Y50" s="47"/>
      <c r="Z50" s="91"/>
      <c r="AA50" s="47"/>
      <c r="AB50" s="91">
        <f t="shared" si="2"/>
        <v>0</v>
      </c>
      <c r="AC50" s="36"/>
      <c r="AD50" s="104"/>
      <c r="AI50" s="105"/>
      <c r="AJ50" s="37"/>
      <c r="AK50" s="47"/>
      <c r="AL50" s="47"/>
      <c r="AM50" s="47"/>
      <c r="AN50" s="91"/>
      <c r="AO50" s="47"/>
      <c r="AP50" s="47"/>
      <c r="AQ50" s="37"/>
      <c r="AR50" s="92"/>
      <c r="AS50" s="47"/>
      <c r="AT50" s="47"/>
      <c r="AU50" s="91"/>
      <c r="AV50" s="47"/>
      <c r="AW50" s="93"/>
      <c r="AX50" s="37"/>
      <c r="AY50" s="92"/>
      <c r="AZ50" s="47"/>
      <c r="BA50" s="47"/>
      <c r="BB50" s="91"/>
      <c r="BC50" s="47"/>
      <c r="BD50" s="93"/>
      <c r="BE50" s="37"/>
      <c r="BF50" s="92"/>
      <c r="BG50" s="47"/>
      <c r="BH50" s="47"/>
      <c r="BI50" s="91"/>
      <c r="BJ50" s="47"/>
      <c r="BK50" s="93"/>
      <c r="BL50" s="37"/>
    </row>
    <row r="51" spans="1:64" x14ac:dyDescent="0.3">
      <c r="A51" s="92"/>
      <c r="B51" s="47"/>
      <c r="C51" s="47"/>
      <c r="D51" s="47"/>
      <c r="E51" s="87"/>
      <c r="F51" s="87"/>
      <c r="G51" s="115">
        <f t="shared" si="0"/>
        <v>0</v>
      </c>
      <c r="H51" s="129"/>
      <c r="I51" s="91"/>
      <c r="J51" s="114"/>
      <c r="K51" s="115">
        <f t="shared" si="1"/>
        <v>0</v>
      </c>
      <c r="U51" s="37"/>
      <c r="V51" s="47"/>
      <c r="W51" s="47"/>
      <c r="X51" s="47"/>
      <c r="Y51" s="47"/>
      <c r="Z51" s="91"/>
      <c r="AA51" s="47"/>
      <c r="AB51" s="91">
        <f t="shared" si="2"/>
        <v>0</v>
      </c>
      <c r="AC51" s="36"/>
      <c r="AD51" s="104"/>
      <c r="AI51" s="105"/>
      <c r="AJ51" s="37"/>
      <c r="AK51" s="47"/>
      <c r="AL51" s="47"/>
      <c r="AM51" s="47"/>
      <c r="AN51" s="91"/>
      <c r="AO51" s="47"/>
      <c r="AP51" s="47"/>
      <c r="AQ51" s="37"/>
      <c r="AR51" s="92"/>
      <c r="AS51" s="47"/>
      <c r="AT51" s="47"/>
      <c r="AU51" s="91"/>
      <c r="AV51" s="47"/>
      <c r="AW51" s="93"/>
      <c r="AX51" s="37"/>
      <c r="AY51" s="92"/>
      <c r="AZ51" s="47"/>
      <c r="BA51" s="47"/>
      <c r="BB51" s="91"/>
      <c r="BC51" s="47"/>
      <c r="BD51" s="93"/>
      <c r="BE51" s="37"/>
      <c r="BF51" s="92"/>
      <c r="BG51" s="47"/>
      <c r="BH51" s="47"/>
      <c r="BI51" s="91"/>
      <c r="BJ51" s="47"/>
      <c r="BK51" s="93"/>
      <c r="BL51" s="37"/>
    </row>
    <row r="52" spans="1:64" x14ac:dyDescent="0.3">
      <c r="A52" s="92"/>
      <c r="B52" s="47"/>
      <c r="C52" s="47"/>
      <c r="D52" s="47"/>
      <c r="E52" s="87"/>
      <c r="F52" s="87"/>
      <c r="G52" s="115">
        <f t="shared" si="0"/>
        <v>0</v>
      </c>
      <c r="H52" s="129"/>
      <c r="I52" s="91"/>
      <c r="J52" s="114"/>
      <c r="K52" s="115">
        <f t="shared" si="1"/>
        <v>0</v>
      </c>
      <c r="U52" s="37"/>
      <c r="V52" s="47"/>
      <c r="W52" s="47"/>
      <c r="X52" s="47"/>
      <c r="Y52" s="47"/>
      <c r="Z52" s="91"/>
      <c r="AA52" s="47"/>
      <c r="AB52" s="91">
        <f t="shared" si="2"/>
        <v>0</v>
      </c>
      <c r="AC52" s="36"/>
      <c r="AD52" s="104"/>
      <c r="AI52" s="105"/>
      <c r="AJ52" s="37"/>
      <c r="AK52" s="47"/>
      <c r="AL52" s="47"/>
      <c r="AM52" s="47"/>
      <c r="AN52" s="91"/>
      <c r="AO52" s="47"/>
      <c r="AP52" s="47"/>
      <c r="AQ52" s="37"/>
      <c r="AR52" s="92"/>
      <c r="AS52" s="47"/>
      <c r="AT52" s="47"/>
      <c r="AU52" s="91"/>
      <c r="AV52" s="47"/>
      <c r="AW52" s="93"/>
      <c r="AX52" s="37"/>
      <c r="AY52" s="92"/>
      <c r="AZ52" s="47"/>
      <c r="BA52" s="47"/>
      <c r="BB52" s="91"/>
      <c r="BC52" s="47"/>
      <c r="BD52" s="93"/>
      <c r="BE52" s="37"/>
      <c r="BF52" s="92"/>
      <c r="BG52" s="47"/>
      <c r="BH52" s="47"/>
      <c r="BI52" s="91"/>
      <c r="BJ52" s="47"/>
      <c r="BK52" s="93"/>
      <c r="BL52" s="37"/>
    </row>
    <row r="53" spans="1:64" x14ac:dyDescent="0.3">
      <c r="A53" s="92"/>
      <c r="B53" s="47"/>
      <c r="C53" s="47"/>
      <c r="D53" s="47"/>
      <c r="E53" s="87"/>
      <c r="F53" s="87"/>
      <c r="G53" s="115">
        <f t="shared" si="0"/>
        <v>0</v>
      </c>
      <c r="H53" s="129"/>
      <c r="I53" s="91"/>
      <c r="J53" s="114"/>
      <c r="K53" s="115">
        <f t="shared" si="1"/>
        <v>0</v>
      </c>
      <c r="U53" s="37"/>
      <c r="V53" s="47"/>
      <c r="W53" s="47"/>
      <c r="X53" s="47"/>
      <c r="Y53" s="47"/>
      <c r="Z53" s="91"/>
      <c r="AA53" s="47"/>
      <c r="AB53" s="91">
        <f t="shared" si="2"/>
        <v>0</v>
      </c>
      <c r="AC53" s="36"/>
      <c r="AD53" s="104"/>
      <c r="AI53" s="105"/>
      <c r="AJ53" s="37"/>
      <c r="AK53" s="47"/>
      <c r="AL53" s="47"/>
      <c r="AM53" s="47"/>
      <c r="AN53" s="91"/>
      <c r="AO53" s="47"/>
      <c r="AP53" s="47"/>
      <c r="AQ53" s="37"/>
      <c r="AR53" s="92"/>
      <c r="AS53" s="47"/>
      <c r="AT53" s="47"/>
      <c r="AU53" s="91"/>
      <c r="AV53" s="47"/>
      <c r="AW53" s="93"/>
      <c r="AX53" s="37"/>
      <c r="AY53" s="92"/>
      <c r="AZ53" s="47"/>
      <c r="BA53" s="47"/>
      <c r="BB53" s="91"/>
      <c r="BC53" s="47"/>
      <c r="BD53" s="93"/>
      <c r="BE53" s="37"/>
      <c r="BF53" s="92"/>
      <c r="BG53" s="47"/>
      <c r="BH53" s="47"/>
      <c r="BI53" s="91"/>
      <c r="BJ53" s="47"/>
      <c r="BK53" s="93"/>
      <c r="BL53" s="37"/>
    </row>
    <row r="54" spans="1:64" x14ac:dyDescent="0.3">
      <c r="A54" s="92"/>
      <c r="B54" s="47"/>
      <c r="C54" s="47"/>
      <c r="D54" s="47"/>
      <c r="E54" s="87"/>
      <c r="F54" s="87"/>
      <c r="G54" s="115">
        <f t="shared" si="0"/>
        <v>0</v>
      </c>
      <c r="H54" s="129"/>
      <c r="I54" s="91"/>
      <c r="J54" s="114"/>
      <c r="K54" s="115">
        <f t="shared" si="1"/>
        <v>0</v>
      </c>
      <c r="U54" s="37"/>
      <c r="V54" s="47"/>
      <c r="W54" s="47"/>
      <c r="X54" s="47"/>
      <c r="Y54" s="47"/>
      <c r="Z54" s="91"/>
      <c r="AA54" s="47"/>
      <c r="AB54" s="91">
        <f t="shared" si="2"/>
        <v>0</v>
      </c>
      <c r="AC54" s="36"/>
      <c r="AD54" s="104"/>
      <c r="AI54" s="105"/>
      <c r="AJ54" s="37"/>
      <c r="AK54" s="47"/>
      <c r="AL54" s="47"/>
      <c r="AM54" s="47"/>
      <c r="AN54" s="91"/>
      <c r="AO54" s="47"/>
      <c r="AP54" s="47"/>
      <c r="AQ54" s="37"/>
      <c r="AR54" s="92"/>
      <c r="AS54" s="47"/>
      <c r="AT54" s="47"/>
      <c r="AU54" s="91"/>
      <c r="AV54" s="47"/>
      <c r="AW54" s="93"/>
      <c r="AX54" s="37"/>
      <c r="AY54" s="92"/>
      <c r="AZ54" s="47"/>
      <c r="BA54" s="47"/>
      <c r="BB54" s="91"/>
      <c r="BC54" s="47"/>
      <c r="BD54" s="93"/>
      <c r="BE54" s="37"/>
      <c r="BF54" s="92"/>
      <c r="BG54" s="47"/>
      <c r="BH54" s="47"/>
      <c r="BI54" s="91"/>
      <c r="BJ54" s="47"/>
      <c r="BK54" s="93"/>
      <c r="BL54" s="37"/>
    </row>
    <row r="55" spans="1:64" x14ac:dyDescent="0.3">
      <c r="A55" s="92"/>
      <c r="B55" s="47"/>
      <c r="C55" s="47"/>
      <c r="D55" s="47"/>
      <c r="E55" s="87"/>
      <c r="F55" s="87"/>
      <c r="G55" s="115">
        <f t="shared" si="0"/>
        <v>0</v>
      </c>
      <c r="H55" s="129"/>
      <c r="I55" s="91"/>
      <c r="J55" s="114"/>
      <c r="K55" s="115">
        <f t="shared" si="1"/>
        <v>0</v>
      </c>
      <c r="U55" s="37"/>
      <c r="V55" s="47"/>
      <c r="W55" s="47"/>
      <c r="X55" s="47"/>
      <c r="Y55" s="47"/>
      <c r="Z55" s="91"/>
      <c r="AA55" s="47"/>
      <c r="AB55" s="91">
        <f t="shared" si="2"/>
        <v>0</v>
      </c>
      <c r="AC55" s="36"/>
      <c r="AD55" s="104"/>
      <c r="AI55" s="105"/>
      <c r="AJ55" s="37"/>
      <c r="AK55" s="47"/>
      <c r="AL55" s="47"/>
      <c r="AM55" s="47"/>
      <c r="AN55" s="91"/>
      <c r="AO55" s="47"/>
      <c r="AP55" s="47"/>
      <c r="AQ55" s="37"/>
      <c r="AR55" s="92"/>
      <c r="AS55" s="47"/>
      <c r="AT55" s="47"/>
      <c r="AU55" s="91"/>
      <c r="AV55" s="47"/>
      <c r="AW55" s="93"/>
      <c r="AX55" s="37"/>
      <c r="AY55" s="92"/>
      <c r="AZ55" s="47"/>
      <c r="BA55" s="47"/>
      <c r="BB55" s="91"/>
      <c r="BC55" s="47"/>
      <c r="BD55" s="93"/>
      <c r="BE55" s="37"/>
      <c r="BF55" s="92"/>
      <c r="BG55" s="47"/>
      <c r="BH55" s="47"/>
      <c r="BI55" s="91"/>
      <c r="BJ55" s="47"/>
      <c r="BK55" s="93"/>
      <c r="BL55" s="37"/>
    </row>
    <row r="56" spans="1:64" x14ac:dyDescent="0.3">
      <c r="A56" s="92"/>
      <c r="B56" s="47"/>
      <c r="C56" s="47"/>
      <c r="D56" s="47"/>
      <c r="E56" s="87"/>
      <c r="F56" s="87"/>
      <c r="G56" s="115">
        <f t="shared" si="0"/>
        <v>0</v>
      </c>
      <c r="H56" s="129"/>
      <c r="I56" s="91"/>
      <c r="J56" s="114"/>
      <c r="K56" s="115">
        <f t="shared" si="1"/>
        <v>0</v>
      </c>
      <c r="U56" s="37"/>
      <c r="V56" s="47"/>
      <c r="W56" s="47"/>
      <c r="X56" s="47"/>
      <c r="Y56" s="47"/>
      <c r="Z56" s="91"/>
      <c r="AA56" s="47"/>
      <c r="AB56" s="91">
        <f t="shared" si="2"/>
        <v>0</v>
      </c>
      <c r="AC56" s="36"/>
      <c r="AD56" s="104"/>
      <c r="AI56" s="105"/>
      <c r="AJ56" s="37"/>
      <c r="AK56" s="47"/>
      <c r="AL56" s="47"/>
      <c r="AM56" s="47"/>
      <c r="AN56" s="91"/>
      <c r="AO56" s="47"/>
      <c r="AP56" s="47"/>
      <c r="AQ56" s="37"/>
      <c r="AR56" s="92"/>
      <c r="AS56" s="47"/>
      <c r="AT56" s="47"/>
      <c r="AU56" s="91"/>
      <c r="AV56" s="47"/>
      <c r="AW56" s="93"/>
      <c r="AX56" s="37"/>
      <c r="AY56" s="92"/>
      <c r="AZ56" s="47"/>
      <c r="BA56" s="47"/>
      <c r="BB56" s="91"/>
      <c r="BC56" s="47"/>
      <c r="BD56" s="93"/>
      <c r="BE56" s="37"/>
      <c r="BF56" s="92"/>
      <c r="BG56" s="47"/>
      <c r="BH56" s="47"/>
      <c r="BI56" s="91"/>
      <c r="BJ56" s="47"/>
      <c r="BK56" s="93"/>
      <c r="BL56" s="37"/>
    </row>
    <row r="57" spans="1:64" x14ac:dyDescent="0.3">
      <c r="A57" s="92"/>
      <c r="B57" s="47"/>
      <c r="C57" s="47"/>
      <c r="D57" s="47"/>
      <c r="E57" s="87"/>
      <c r="F57" s="87"/>
      <c r="G57" s="115">
        <f t="shared" si="0"/>
        <v>0</v>
      </c>
      <c r="H57" s="129"/>
      <c r="I57" s="91"/>
      <c r="J57" s="114"/>
      <c r="K57" s="115">
        <f t="shared" si="1"/>
        <v>0</v>
      </c>
      <c r="U57" s="37"/>
      <c r="V57" s="47"/>
      <c r="W57" s="47"/>
      <c r="X57" s="47"/>
      <c r="Y57" s="47"/>
      <c r="Z57" s="91"/>
      <c r="AA57" s="47"/>
      <c r="AB57" s="91">
        <f t="shared" si="2"/>
        <v>0</v>
      </c>
      <c r="AC57" s="36"/>
      <c r="AD57" s="104"/>
      <c r="AI57" s="105"/>
      <c r="AJ57" s="37"/>
      <c r="AK57" s="47"/>
      <c r="AL57" s="47"/>
      <c r="AM57" s="47"/>
      <c r="AN57" s="91"/>
      <c r="AO57" s="47"/>
      <c r="AP57" s="47"/>
      <c r="AQ57" s="37"/>
      <c r="AR57" s="92"/>
      <c r="AS57" s="47"/>
      <c r="AT57" s="47"/>
      <c r="AU57" s="91"/>
      <c r="AV57" s="47"/>
      <c r="AW57" s="93"/>
      <c r="AX57" s="37"/>
      <c r="AY57" s="92"/>
      <c r="AZ57" s="47"/>
      <c r="BA57" s="47"/>
      <c r="BB57" s="91"/>
      <c r="BC57" s="47"/>
      <c r="BD57" s="93"/>
      <c r="BE57" s="37"/>
      <c r="BF57" s="92"/>
      <c r="BG57" s="47"/>
      <c r="BH57" s="47"/>
      <c r="BI57" s="91"/>
      <c r="BJ57" s="47"/>
      <c r="BK57" s="93"/>
      <c r="BL57" s="37"/>
    </row>
    <row r="58" spans="1:64" x14ac:dyDescent="0.3">
      <c r="A58" s="92"/>
      <c r="B58" s="47"/>
      <c r="C58" s="47"/>
      <c r="D58" s="47"/>
      <c r="E58" s="87"/>
      <c r="F58" s="87"/>
      <c r="G58" s="115">
        <f t="shared" si="0"/>
        <v>0</v>
      </c>
      <c r="H58" s="129"/>
      <c r="I58" s="91"/>
      <c r="J58" s="114"/>
      <c r="K58" s="115">
        <f t="shared" si="1"/>
        <v>0</v>
      </c>
      <c r="U58" s="37"/>
      <c r="V58" s="47"/>
      <c r="W58" s="47"/>
      <c r="X58" s="47"/>
      <c r="Y58" s="47"/>
      <c r="Z58" s="91"/>
      <c r="AA58" s="47"/>
      <c r="AB58" s="91">
        <f t="shared" si="2"/>
        <v>0</v>
      </c>
      <c r="AC58" s="36"/>
      <c r="AD58" s="104"/>
      <c r="AI58" s="105"/>
      <c r="AJ58" s="37"/>
      <c r="AK58" s="47"/>
      <c r="AL58" s="47"/>
      <c r="AM58" s="47"/>
      <c r="AN58" s="91"/>
      <c r="AO58" s="47"/>
      <c r="AP58" s="47"/>
      <c r="AQ58" s="37"/>
      <c r="AR58" s="92"/>
      <c r="AS58" s="47"/>
      <c r="AT58" s="47"/>
      <c r="AU58" s="91"/>
      <c r="AV58" s="47"/>
      <c r="AW58" s="93"/>
      <c r="AX58" s="37"/>
      <c r="AY58" s="92"/>
      <c r="AZ58" s="47"/>
      <c r="BA58" s="47"/>
      <c r="BB58" s="91"/>
      <c r="BC58" s="47"/>
      <c r="BD58" s="93"/>
      <c r="BE58" s="37"/>
      <c r="BF58" s="92"/>
      <c r="BG58" s="47"/>
      <c r="BH58" s="47"/>
      <c r="BI58" s="91"/>
      <c r="BJ58" s="47"/>
      <c r="BK58" s="93"/>
      <c r="BL58" s="37"/>
    </row>
    <row r="59" spans="1:64" x14ac:dyDescent="0.3">
      <c r="A59" s="92"/>
      <c r="B59" s="47"/>
      <c r="C59" s="47"/>
      <c r="D59" s="47"/>
      <c r="E59" s="87"/>
      <c r="F59" s="87"/>
      <c r="G59" s="115">
        <f t="shared" si="0"/>
        <v>0</v>
      </c>
      <c r="H59" s="129"/>
      <c r="I59" s="91"/>
      <c r="J59" s="114"/>
      <c r="K59" s="115">
        <f t="shared" si="1"/>
        <v>0</v>
      </c>
      <c r="U59" s="37"/>
      <c r="V59" s="47"/>
      <c r="W59" s="47"/>
      <c r="X59" s="47"/>
      <c r="Y59" s="47"/>
      <c r="Z59" s="91"/>
      <c r="AA59" s="47"/>
      <c r="AB59" s="91">
        <f t="shared" si="2"/>
        <v>0</v>
      </c>
      <c r="AC59" s="36"/>
      <c r="AD59" s="104"/>
      <c r="AI59" s="105"/>
      <c r="AJ59" s="37"/>
      <c r="AK59" s="47"/>
      <c r="AL59" s="47"/>
      <c r="AM59" s="47"/>
      <c r="AN59" s="91"/>
      <c r="AO59" s="47"/>
      <c r="AP59" s="47"/>
      <c r="AQ59" s="37"/>
      <c r="AR59" s="92"/>
      <c r="AS59" s="47"/>
      <c r="AT59" s="47"/>
      <c r="AU59" s="91"/>
      <c r="AV59" s="47"/>
      <c r="AW59" s="93"/>
      <c r="AX59" s="37"/>
      <c r="AY59" s="92"/>
      <c r="AZ59" s="47"/>
      <c r="BA59" s="47"/>
      <c r="BB59" s="91"/>
      <c r="BC59" s="47"/>
      <c r="BD59" s="93"/>
      <c r="BE59" s="37"/>
      <c r="BF59" s="92"/>
      <c r="BG59" s="47"/>
      <c r="BH59" s="47"/>
      <c r="BI59" s="91"/>
      <c r="BJ59" s="47"/>
      <c r="BK59" s="93"/>
      <c r="BL59" s="37"/>
    </row>
    <row r="60" spans="1:64" x14ac:dyDescent="0.3">
      <c r="A60" s="92"/>
      <c r="B60" s="47"/>
      <c r="C60" s="47"/>
      <c r="D60" s="47"/>
      <c r="E60" s="87"/>
      <c r="F60" s="87"/>
      <c r="G60" s="115">
        <f t="shared" si="0"/>
        <v>0</v>
      </c>
      <c r="H60" s="129"/>
      <c r="I60" s="91"/>
      <c r="J60" s="114"/>
      <c r="K60" s="115">
        <f t="shared" si="1"/>
        <v>0</v>
      </c>
      <c r="U60" s="37"/>
      <c r="V60" s="47"/>
      <c r="W60" s="47"/>
      <c r="X60" s="47"/>
      <c r="Y60" s="47"/>
      <c r="Z60" s="91"/>
      <c r="AA60" s="47"/>
      <c r="AB60" s="91">
        <f t="shared" si="2"/>
        <v>0</v>
      </c>
      <c r="AC60" s="36"/>
      <c r="AD60" s="104"/>
      <c r="AI60" s="105"/>
      <c r="AJ60" s="37"/>
      <c r="AK60" s="47"/>
      <c r="AL60" s="47"/>
      <c r="AM60" s="47"/>
      <c r="AN60" s="91"/>
      <c r="AO60" s="47"/>
      <c r="AP60" s="47"/>
      <c r="AQ60" s="37"/>
      <c r="AR60" s="92"/>
      <c r="AS60" s="47"/>
      <c r="AT60" s="47"/>
      <c r="AU60" s="91"/>
      <c r="AV60" s="47"/>
      <c r="AW60" s="93"/>
      <c r="AX60" s="37"/>
      <c r="AY60" s="92"/>
      <c r="AZ60" s="47"/>
      <c r="BA60" s="47"/>
      <c r="BB60" s="91"/>
      <c r="BC60" s="47"/>
      <c r="BD60" s="93"/>
      <c r="BE60" s="37"/>
      <c r="BF60" s="92"/>
      <c r="BG60" s="47"/>
      <c r="BH60" s="47"/>
      <c r="BI60" s="91"/>
      <c r="BJ60" s="47"/>
      <c r="BK60" s="93"/>
      <c r="BL60" s="37"/>
    </row>
    <row r="61" spans="1:64" x14ac:dyDescent="0.3">
      <c r="A61" s="92"/>
      <c r="B61" s="47"/>
      <c r="C61" s="47"/>
      <c r="D61" s="47"/>
      <c r="E61" s="87"/>
      <c r="F61" s="87"/>
      <c r="G61" s="115">
        <f t="shared" si="0"/>
        <v>0</v>
      </c>
      <c r="H61" s="129"/>
      <c r="I61" s="91"/>
      <c r="J61" s="114"/>
      <c r="K61" s="115">
        <f t="shared" si="1"/>
        <v>0</v>
      </c>
      <c r="U61" s="37"/>
      <c r="V61" s="47"/>
      <c r="W61" s="47"/>
      <c r="X61" s="47"/>
      <c r="Y61" s="47"/>
      <c r="Z61" s="91"/>
      <c r="AA61" s="47"/>
      <c r="AB61" s="91">
        <f t="shared" si="2"/>
        <v>0</v>
      </c>
      <c r="AC61" s="36"/>
      <c r="AD61" s="104"/>
      <c r="AI61" s="105"/>
      <c r="AJ61" s="37"/>
      <c r="AK61" s="47"/>
      <c r="AL61" s="47"/>
      <c r="AM61" s="47"/>
      <c r="AN61" s="91"/>
      <c r="AO61" s="47"/>
      <c r="AP61" s="47"/>
      <c r="AQ61" s="37"/>
      <c r="AR61" s="92"/>
      <c r="AS61" s="47"/>
      <c r="AT61" s="47"/>
      <c r="AU61" s="91"/>
      <c r="AV61" s="47"/>
      <c r="AW61" s="93"/>
      <c r="AX61" s="37"/>
      <c r="AY61" s="92"/>
      <c r="AZ61" s="47"/>
      <c r="BA61" s="47"/>
      <c r="BB61" s="91"/>
      <c r="BC61" s="47"/>
      <c r="BD61" s="93"/>
      <c r="BE61" s="37"/>
      <c r="BF61" s="92"/>
      <c r="BG61" s="47"/>
      <c r="BH61" s="47"/>
      <c r="BI61" s="91"/>
      <c r="BJ61" s="47"/>
      <c r="BK61" s="93"/>
      <c r="BL61" s="37"/>
    </row>
    <row r="62" spans="1:64" x14ac:dyDescent="0.3">
      <c r="A62" s="92"/>
      <c r="B62" s="47"/>
      <c r="C62" s="47"/>
      <c r="D62" s="47"/>
      <c r="E62" s="87"/>
      <c r="F62" s="87"/>
      <c r="G62" s="115">
        <f t="shared" si="0"/>
        <v>0</v>
      </c>
      <c r="H62" s="129"/>
      <c r="I62" s="91"/>
      <c r="J62" s="114"/>
      <c r="K62" s="115">
        <f t="shared" si="1"/>
        <v>0</v>
      </c>
      <c r="U62" s="37"/>
      <c r="V62" s="47"/>
      <c r="W62" s="47"/>
      <c r="X62" s="47"/>
      <c r="Y62" s="47"/>
      <c r="Z62" s="91"/>
      <c r="AA62" s="47"/>
      <c r="AB62" s="91">
        <f t="shared" si="2"/>
        <v>0</v>
      </c>
      <c r="AC62" s="36"/>
      <c r="AD62" s="104"/>
      <c r="AI62" s="105"/>
      <c r="AJ62" s="37"/>
      <c r="AK62" s="47"/>
      <c r="AL62" s="47"/>
      <c r="AM62" s="47"/>
      <c r="AN62" s="91"/>
      <c r="AO62" s="47"/>
      <c r="AP62" s="47"/>
      <c r="AQ62" s="37"/>
      <c r="AR62" s="92"/>
      <c r="AS62" s="47"/>
      <c r="AT62" s="47"/>
      <c r="AU62" s="91"/>
      <c r="AV62" s="47"/>
      <c r="AW62" s="93"/>
      <c r="AX62" s="37"/>
      <c r="AY62" s="92"/>
      <c r="AZ62" s="47"/>
      <c r="BA62" s="47"/>
      <c r="BB62" s="91"/>
      <c r="BC62" s="47"/>
      <c r="BD62" s="93"/>
      <c r="BE62" s="37"/>
      <c r="BF62" s="92"/>
      <c r="BG62" s="47"/>
      <c r="BH62" s="47"/>
      <c r="BI62" s="91"/>
      <c r="BJ62" s="47"/>
      <c r="BK62" s="93"/>
      <c r="BL62" s="37"/>
    </row>
    <row r="63" spans="1:64" x14ac:dyDescent="0.3">
      <c r="A63" s="92"/>
      <c r="B63" s="47"/>
      <c r="C63" s="47"/>
      <c r="D63" s="47"/>
      <c r="E63" s="87"/>
      <c r="F63" s="87"/>
      <c r="G63" s="115">
        <f t="shared" si="0"/>
        <v>0</v>
      </c>
      <c r="H63" s="129"/>
      <c r="I63" s="91"/>
      <c r="J63" s="114"/>
      <c r="K63" s="115">
        <f t="shared" si="1"/>
        <v>0</v>
      </c>
      <c r="U63" s="37"/>
      <c r="V63" s="47"/>
      <c r="W63" s="47"/>
      <c r="X63" s="47"/>
      <c r="Y63" s="47"/>
      <c r="Z63" s="91"/>
      <c r="AA63" s="47"/>
      <c r="AB63" s="91">
        <f t="shared" si="2"/>
        <v>0</v>
      </c>
      <c r="AC63" s="36"/>
      <c r="AD63" s="104"/>
      <c r="AI63" s="105"/>
      <c r="AJ63" s="37"/>
      <c r="AK63" s="47"/>
      <c r="AL63" s="47"/>
      <c r="AM63" s="47"/>
      <c r="AN63" s="91"/>
      <c r="AO63" s="47"/>
      <c r="AP63" s="47"/>
      <c r="AQ63" s="37"/>
      <c r="AR63" s="92"/>
      <c r="AS63" s="47"/>
      <c r="AT63" s="47"/>
      <c r="AU63" s="91"/>
      <c r="AV63" s="47"/>
      <c r="AW63" s="93"/>
      <c r="AX63" s="37"/>
      <c r="AY63" s="92"/>
      <c r="AZ63" s="47"/>
      <c r="BA63" s="47"/>
      <c r="BB63" s="91"/>
      <c r="BC63" s="47"/>
      <c r="BD63" s="93"/>
      <c r="BE63" s="37"/>
      <c r="BF63" s="92"/>
      <c r="BG63" s="47"/>
      <c r="BH63" s="47"/>
      <c r="BI63" s="91"/>
      <c r="BJ63" s="47"/>
      <c r="BK63" s="93"/>
      <c r="BL63" s="37"/>
    </row>
    <row r="64" spans="1:64" x14ac:dyDescent="0.3">
      <c r="A64" s="92"/>
      <c r="B64" s="47"/>
      <c r="C64" s="47"/>
      <c r="D64" s="47"/>
      <c r="E64" s="87"/>
      <c r="F64" s="87"/>
      <c r="G64" s="115">
        <f t="shared" si="0"/>
        <v>0</v>
      </c>
      <c r="H64" s="129"/>
      <c r="I64" s="91"/>
      <c r="J64" s="114"/>
      <c r="K64" s="115">
        <f t="shared" si="1"/>
        <v>0</v>
      </c>
      <c r="U64" s="37"/>
      <c r="V64" s="47"/>
      <c r="W64" s="47"/>
      <c r="X64" s="47"/>
      <c r="Y64" s="47"/>
      <c r="Z64" s="91"/>
      <c r="AA64" s="47"/>
      <c r="AB64" s="91">
        <f t="shared" si="2"/>
        <v>0</v>
      </c>
      <c r="AC64" s="36"/>
      <c r="AD64" s="104"/>
      <c r="AI64" s="105"/>
      <c r="AJ64" s="37"/>
      <c r="AK64" s="47"/>
      <c r="AL64" s="47"/>
      <c r="AM64" s="47"/>
      <c r="AN64" s="91"/>
      <c r="AO64" s="47"/>
      <c r="AP64" s="47"/>
      <c r="AQ64" s="37"/>
      <c r="AR64" s="92"/>
      <c r="AS64" s="47"/>
      <c r="AT64" s="47"/>
      <c r="AU64" s="91"/>
      <c r="AV64" s="47"/>
      <c r="AW64" s="93"/>
      <c r="AX64" s="37"/>
      <c r="AY64" s="92"/>
      <c r="AZ64" s="47"/>
      <c r="BA64" s="47"/>
      <c r="BB64" s="91"/>
      <c r="BC64" s="47"/>
      <c r="BD64" s="93"/>
      <c r="BE64" s="37"/>
      <c r="BF64" s="92"/>
      <c r="BG64" s="47"/>
      <c r="BH64" s="47"/>
      <c r="BI64" s="91"/>
      <c r="BJ64" s="47"/>
      <c r="BK64" s="93"/>
      <c r="BL64" s="37"/>
    </row>
    <row r="65" spans="1:64" x14ac:dyDescent="0.3">
      <c r="A65" s="92"/>
      <c r="B65" s="47"/>
      <c r="C65" s="47"/>
      <c r="D65" s="47"/>
      <c r="E65" s="87"/>
      <c r="F65" s="87"/>
      <c r="G65" s="115">
        <f t="shared" si="0"/>
        <v>0</v>
      </c>
      <c r="H65" s="129"/>
      <c r="I65" s="91"/>
      <c r="J65" s="114"/>
      <c r="K65" s="115">
        <f t="shared" si="1"/>
        <v>0</v>
      </c>
      <c r="U65" s="37"/>
      <c r="V65" s="47"/>
      <c r="W65" s="47"/>
      <c r="X65" s="47"/>
      <c r="Y65" s="47"/>
      <c r="Z65" s="91"/>
      <c r="AA65" s="47"/>
      <c r="AB65" s="91">
        <f t="shared" si="2"/>
        <v>0</v>
      </c>
      <c r="AC65" s="36"/>
      <c r="AD65" s="104"/>
      <c r="AI65" s="105"/>
      <c r="AJ65" s="37"/>
      <c r="AK65" s="47"/>
      <c r="AL65" s="47"/>
      <c r="AM65" s="47"/>
      <c r="AN65" s="91"/>
      <c r="AO65" s="47"/>
      <c r="AP65" s="47"/>
      <c r="AQ65" s="37"/>
      <c r="AR65" s="92"/>
      <c r="AS65" s="47"/>
      <c r="AT65" s="47"/>
      <c r="AU65" s="91"/>
      <c r="AV65" s="47"/>
      <c r="AW65" s="93"/>
      <c r="AX65" s="37"/>
      <c r="AY65" s="92"/>
      <c r="AZ65" s="47"/>
      <c r="BA65" s="47"/>
      <c r="BB65" s="91"/>
      <c r="BC65" s="47"/>
      <c r="BD65" s="93"/>
      <c r="BE65" s="37"/>
      <c r="BF65" s="92"/>
      <c r="BG65" s="47"/>
      <c r="BH65" s="47"/>
      <c r="BI65" s="91"/>
      <c r="BJ65" s="47"/>
      <c r="BK65" s="93"/>
      <c r="BL65" s="37"/>
    </row>
    <row r="66" spans="1:64" x14ac:dyDescent="0.3">
      <c r="A66" s="92"/>
      <c r="B66" s="47"/>
      <c r="C66" s="47"/>
      <c r="D66" s="47"/>
      <c r="E66" s="87"/>
      <c r="F66" s="87"/>
      <c r="G66" s="115">
        <f t="shared" si="0"/>
        <v>0</v>
      </c>
      <c r="H66" s="129"/>
      <c r="I66" s="91"/>
      <c r="J66" s="114"/>
      <c r="K66" s="115">
        <f t="shared" si="1"/>
        <v>0</v>
      </c>
      <c r="U66" s="37"/>
      <c r="V66" s="47"/>
      <c r="W66" s="47"/>
      <c r="X66" s="47"/>
      <c r="Y66" s="47"/>
      <c r="Z66" s="91"/>
      <c r="AA66" s="47"/>
      <c r="AB66" s="91">
        <f t="shared" si="2"/>
        <v>0</v>
      </c>
      <c r="AC66" s="36"/>
      <c r="AD66" s="104"/>
      <c r="AI66" s="105"/>
      <c r="AJ66" s="37"/>
      <c r="AK66" s="47"/>
      <c r="AL66" s="47"/>
      <c r="AM66" s="47"/>
      <c r="AN66" s="91"/>
      <c r="AO66" s="47"/>
      <c r="AP66" s="47"/>
      <c r="AQ66" s="37"/>
      <c r="AR66" s="92"/>
      <c r="AS66" s="47"/>
      <c r="AT66" s="47"/>
      <c r="AU66" s="91"/>
      <c r="AV66" s="47"/>
      <c r="AW66" s="93"/>
      <c r="AX66" s="37"/>
      <c r="AY66" s="92"/>
      <c r="AZ66" s="47"/>
      <c r="BA66" s="47"/>
      <c r="BB66" s="91"/>
      <c r="BC66" s="47"/>
      <c r="BD66" s="93"/>
      <c r="BE66" s="37"/>
      <c r="BF66" s="92"/>
      <c r="BG66" s="47"/>
      <c r="BH66" s="47"/>
      <c r="BI66" s="91"/>
      <c r="BJ66" s="47"/>
      <c r="BK66" s="93"/>
      <c r="BL66" s="37"/>
    </row>
    <row r="67" spans="1:64" x14ac:dyDescent="0.3">
      <c r="A67" s="92"/>
      <c r="B67" s="47"/>
      <c r="C67" s="47"/>
      <c r="D67" s="47"/>
      <c r="E67" s="87"/>
      <c r="F67" s="87"/>
      <c r="G67" s="115">
        <f t="shared" si="0"/>
        <v>0</v>
      </c>
      <c r="H67" s="129"/>
      <c r="I67" s="91"/>
      <c r="J67" s="114"/>
      <c r="K67" s="115">
        <f t="shared" si="1"/>
        <v>0</v>
      </c>
      <c r="U67" s="37"/>
      <c r="V67" s="47"/>
      <c r="W67" s="47"/>
      <c r="X67" s="47"/>
      <c r="Y67" s="47"/>
      <c r="Z67" s="91"/>
      <c r="AA67" s="47"/>
      <c r="AB67" s="91">
        <f t="shared" si="2"/>
        <v>0</v>
      </c>
      <c r="AC67" s="36"/>
      <c r="AD67" s="104"/>
      <c r="AI67" s="105"/>
      <c r="AJ67" s="37"/>
      <c r="AK67" s="47"/>
      <c r="AL67" s="47"/>
      <c r="AM67" s="47"/>
      <c r="AN67" s="91"/>
      <c r="AO67" s="47"/>
      <c r="AP67" s="47"/>
      <c r="AQ67" s="37"/>
      <c r="AR67" s="92"/>
      <c r="AS67" s="47"/>
      <c r="AT67" s="47"/>
      <c r="AU67" s="91"/>
      <c r="AV67" s="47"/>
      <c r="AW67" s="93"/>
      <c r="AX67" s="37"/>
      <c r="AY67" s="92"/>
      <c r="AZ67" s="47"/>
      <c r="BA67" s="47"/>
      <c r="BB67" s="91"/>
      <c r="BC67" s="47"/>
      <c r="BD67" s="93"/>
      <c r="BE67" s="37"/>
      <c r="BF67" s="92"/>
      <c r="BG67" s="47"/>
      <c r="BH67" s="47"/>
      <c r="BI67" s="91"/>
      <c r="BJ67" s="47"/>
      <c r="BK67" s="93"/>
      <c r="BL67" s="37"/>
    </row>
    <row r="68" spans="1:64" x14ac:dyDescent="0.3">
      <c r="A68" s="92"/>
      <c r="B68" s="47"/>
      <c r="C68" s="47"/>
      <c r="D68" s="47"/>
      <c r="E68" s="87"/>
      <c r="F68" s="87"/>
      <c r="G68" s="115">
        <f t="shared" si="0"/>
        <v>0</v>
      </c>
      <c r="H68" s="129"/>
      <c r="I68" s="91"/>
      <c r="J68" s="114"/>
      <c r="K68" s="115">
        <f t="shared" si="1"/>
        <v>0</v>
      </c>
      <c r="U68" s="37"/>
      <c r="V68" s="47"/>
      <c r="W68" s="47"/>
      <c r="X68" s="47"/>
      <c r="Y68" s="47"/>
      <c r="Z68" s="91"/>
      <c r="AA68" s="47"/>
      <c r="AB68" s="91">
        <f t="shared" si="2"/>
        <v>0</v>
      </c>
      <c r="AC68" s="36"/>
      <c r="AD68" s="104"/>
      <c r="AI68" s="105"/>
      <c r="AJ68" s="37"/>
      <c r="AK68" s="47"/>
      <c r="AL68" s="47"/>
      <c r="AM68" s="47"/>
      <c r="AN68" s="91"/>
      <c r="AO68" s="47"/>
      <c r="AP68" s="47"/>
      <c r="AQ68" s="37"/>
      <c r="AR68" s="92"/>
      <c r="AS68" s="47"/>
      <c r="AT68" s="47"/>
      <c r="AU68" s="91"/>
      <c r="AV68" s="47"/>
      <c r="AW68" s="93"/>
      <c r="AX68" s="37"/>
      <c r="AY68" s="92"/>
      <c r="AZ68" s="47"/>
      <c r="BA68" s="47"/>
      <c r="BB68" s="91"/>
      <c r="BC68" s="47"/>
      <c r="BD68" s="93"/>
      <c r="BE68" s="37"/>
      <c r="BF68" s="92"/>
      <c r="BG68" s="47"/>
      <c r="BH68" s="47"/>
      <c r="BI68" s="91"/>
      <c r="BJ68" s="47"/>
      <c r="BK68" s="93"/>
      <c r="BL68" s="37"/>
    </row>
    <row r="69" spans="1:64" x14ac:dyDescent="0.3">
      <c r="A69" s="92"/>
      <c r="B69" s="47"/>
      <c r="C69" s="47"/>
      <c r="D69" s="47"/>
      <c r="E69" s="87"/>
      <c r="F69" s="87"/>
      <c r="G69" s="115">
        <f t="shared" si="0"/>
        <v>0</v>
      </c>
      <c r="H69" s="129"/>
      <c r="I69" s="91"/>
      <c r="J69" s="114"/>
      <c r="K69" s="115">
        <f t="shared" si="1"/>
        <v>0</v>
      </c>
      <c r="U69" s="37"/>
      <c r="V69" s="47"/>
      <c r="W69" s="47"/>
      <c r="X69" s="47"/>
      <c r="Y69" s="47"/>
      <c r="Z69" s="91"/>
      <c r="AA69" s="47"/>
      <c r="AB69" s="91">
        <f t="shared" si="2"/>
        <v>0</v>
      </c>
      <c r="AC69" s="36"/>
      <c r="AD69" s="104"/>
      <c r="AI69" s="105"/>
      <c r="AJ69" s="37"/>
      <c r="AK69" s="47"/>
      <c r="AL69" s="47"/>
      <c r="AM69" s="47"/>
      <c r="AN69" s="91"/>
      <c r="AO69" s="47"/>
      <c r="AP69" s="47"/>
      <c r="AQ69" s="37"/>
      <c r="AR69" s="92"/>
      <c r="AS69" s="47"/>
      <c r="AT69" s="47"/>
      <c r="AU69" s="91"/>
      <c r="AV69" s="47"/>
      <c r="AW69" s="93"/>
      <c r="AX69" s="37"/>
      <c r="AY69" s="92"/>
      <c r="AZ69" s="47"/>
      <c r="BA69" s="47"/>
      <c r="BB69" s="91"/>
      <c r="BC69" s="47"/>
      <c r="BD69" s="93"/>
      <c r="BE69" s="37"/>
      <c r="BF69" s="92"/>
      <c r="BG69" s="47"/>
      <c r="BH69" s="47"/>
      <c r="BI69" s="91"/>
      <c r="BJ69" s="47"/>
      <c r="BK69" s="93"/>
      <c r="BL69" s="37"/>
    </row>
    <row r="70" spans="1:64" x14ac:dyDescent="0.3">
      <c r="A70" s="92"/>
      <c r="B70" s="47"/>
      <c r="C70" s="47"/>
      <c r="D70" s="47"/>
      <c r="E70" s="87"/>
      <c r="F70" s="87"/>
      <c r="G70" s="115">
        <f t="shared" si="0"/>
        <v>0</v>
      </c>
      <c r="H70" s="129"/>
      <c r="I70" s="91"/>
      <c r="J70" s="114"/>
      <c r="K70" s="115">
        <f t="shared" si="1"/>
        <v>0</v>
      </c>
      <c r="U70" s="37"/>
      <c r="V70" s="47"/>
      <c r="W70" s="47"/>
      <c r="X70" s="47"/>
      <c r="Y70" s="47"/>
      <c r="Z70" s="91"/>
      <c r="AA70" s="47"/>
      <c r="AB70" s="91">
        <f t="shared" si="2"/>
        <v>0</v>
      </c>
      <c r="AC70" s="36"/>
      <c r="AD70" s="104"/>
      <c r="AI70" s="105"/>
      <c r="AJ70" s="37"/>
      <c r="AK70" s="47"/>
      <c r="AL70" s="47"/>
      <c r="AM70" s="47"/>
      <c r="AN70" s="91"/>
      <c r="AO70" s="47"/>
      <c r="AP70" s="47"/>
      <c r="AQ70" s="37"/>
      <c r="AR70" s="92"/>
      <c r="AS70" s="47"/>
      <c r="AT70" s="47"/>
      <c r="AU70" s="91"/>
      <c r="AV70" s="47"/>
      <c r="AW70" s="93"/>
      <c r="AX70" s="37"/>
      <c r="AY70" s="92"/>
      <c r="AZ70" s="47"/>
      <c r="BA70" s="47"/>
      <c r="BB70" s="91"/>
      <c r="BC70" s="47"/>
      <c r="BD70" s="93"/>
      <c r="BE70" s="37"/>
      <c r="BF70" s="92"/>
      <c r="BG70" s="47"/>
      <c r="BH70" s="47"/>
      <c r="BI70" s="91"/>
      <c r="BJ70" s="47"/>
      <c r="BK70" s="93"/>
      <c r="BL70" s="37"/>
    </row>
    <row r="71" spans="1:64" x14ac:dyDescent="0.3">
      <c r="A71" s="92"/>
      <c r="B71" s="47"/>
      <c r="C71" s="47"/>
      <c r="D71" s="47"/>
      <c r="E71" s="87"/>
      <c r="F71" s="87"/>
      <c r="G71" s="115">
        <f t="shared" si="0"/>
        <v>0</v>
      </c>
      <c r="H71" s="129"/>
      <c r="I71" s="91"/>
      <c r="J71" s="114"/>
      <c r="K71" s="115">
        <f t="shared" si="1"/>
        <v>0</v>
      </c>
      <c r="U71" s="37"/>
      <c r="V71" s="47"/>
      <c r="W71" s="47"/>
      <c r="X71" s="47"/>
      <c r="Y71" s="47"/>
      <c r="Z71" s="91"/>
      <c r="AA71" s="47"/>
      <c r="AB71" s="91">
        <f t="shared" si="2"/>
        <v>0</v>
      </c>
      <c r="AC71" s="36"/>
      <c r="AD71" s="104"/>
      <c r="AI71" s="105"/>
      <c r="AJ71" s="37"/>
      <c r="AK71" s="47"/>
      <c r="AL71" s="47"/>
      <c r="AM71" s="47"/>
      <c r="AN71" s="91"/>
      <c r="AO71" s="47"/>
      <c r="AP71" s="47"/>
      <c r="AQ71" s="37"/>
      <c r="AR71" s="92"/>
      <c r="AS71" s="47"/>
      <c r="AT71" s="47"/>
      <c r="AU71" s="91"/>
      <c r="AV71" s="47"/>
      <c r="AW71" s="93"/>
      <c r="AX71" s="37"/>
      <c r="AY71" s="92"/>
      <c r="AZ71" s="47"/>
      <c r="BA71" s="47"/>
      <c r="BB71" s="91"/>
      <c r="BC71" s="47"/>
      <c r="BD71" s="93"/>
      <c r="BE71" s="37"/>
      <c r="BF71" s="92"/>
      <c r="BG71" s="47"/>
      <c r="BH71" s="47"/>
      <c r="BI71" s="91"/>
      <c r="BJ71" s="47"/>
      <c r="BK71" s="93"/>
      <c r="BL71" s="37"/>
    </row>
    <row r="72" spans="1:64" x14ac:dyDescent="0.3">
      <c r="A72" s="92"/>
      <c r="B72" s="47"/>
      <c r="C72" s="47"/>
      <c r="D72" s="47"/>
      <c r="E72" s="87"/>
      <c r="F72" s="87"/>
      <c r="G72" s="115">
        <f t="shared" ref="G72:G135" si="3">E72*F72</f>
        <v>0</v>
      </c>
      <c r="H72" s="129"/>
      <c r="I72" s="91"/>
      <c r="J72" s="114"/>
      <c r="K72" s="115">
        <f t="shared" ref="K72:K135" si="4">I72*J72</f>
        <v>0</v>
      </c>
      <c r="U72" s="37"/>
      <c r="V72" s="47"/>
      <c r="W72" s="47"/>
      <c r="X72" s="47"/>
      <c r="Y72" s="47"/>
      <c r="Z72" s="91"/>
      <c r="AA72" s="47"/>
      <c r="AB72" s="91">
        <f t="shared" ref="AB72:AB135" si="5">Z72*AA72</f>
        <v>0</v>
      </c>
      <c r="AC72" s="36"/>
      <c r="AD72" s="104"/>
      <c r="AI72" s="105"/>
      <c r="AJ72" s="37"/>
      <c r="AK72" s="47"/>
      <c r="AL72" s="47"/>
      <c r="AM72" s="47"/>
      <c r="AN72" s="91"/>
      <c r="AO72" s="47"/>
      <c r="AP72" s="47"/>
      <c r="AQ72" s="37"/>
      <c r="AR72" s="92"/>
      <c r="AS72" s="47"/>
      <c r="AT72" s="47"/>
      <c r="AU72" s="91"/>
      <c r="AV72" s="47"/>
      <c r="AW72" s="93"/>
      <c r="AX72" s="37"/>
      <c r="AY72" s="92"/>
      <c r="AZ72" s="47"/>
      <c r="BA72" s="47"/>
      <c r="BB72" s="91"/>
      <c r="BC72" s="47"/>
      <c r="BD72" s="93"/>
      <c r="BE72" s="37"/>
      <c r="BF72" s="92"/>
      <c r="BG72" s="47"/>
      <c r="BH72" s="47"/>
      <c r="BI72" s="91"/>
      <c r="BJ72" s="47"/>
      <c r="BK72" s="93"/>
      <c r="BL72" s="37"/>
    </row>
    <row r="73" spans="1:64" x14ac:dyDescent="0.3">
      <c r="A73" s="92"/>
      <c r="B73" s="47"/>
      <c r="C73" s="47"/>
      <c r="D73" s="47"/>
      <c r="E73" s="87"/>
      <c r="F73" s="87"/>
      <c r="G73" s="115">
        <f t="shared" si="3"/>
        <v>0</v>
      </c>
      <c r="H73" s="129"/>
      <c r="I73" s="91"/>
      <c r="J73" s="114"/>
      <c r="K73" s="115">
        <f t="shared" si="4"/>
        <v>0</v>
      </c>
      <c r="U73" s="37"/>
      <c r="V73" s="47"/>
      <c r="W73" s="47"/>
      <c r="X73" s="47"/>
      <c r="Y73" s="47"/>
      <c r="Z73" s="91"/>
      <c r="AA73" s="47"/>
      <c r="AB73" s="91">
        <f t="shared" si="5"/>
        <v>0</v>
      </c>
      <c r="AC73" s="36"/>
      <c r="AD73" s="104"/>
      <c r="AI73" s="105"/>
      <c r="AJ73" s="37"/>
      <c r="AK73" s="47"/>
      <c r="AL73" s="47"/>
      <c r="AM73" s="47"/>
      <c r="AN73" s="91"/>
      <c r="AO73" s="47"/>
      <c r="AP73" s="47"/>
      <c r="AQ73" s="37"/>
      <c r="AR73" s="92"/>
      <c r="AS73" s="47"/>
      <c r="AT73" s="47"/>
      <c r="AU73" s="91"/>
      <c r="AV73" s="47"/>
      <c r="AW73" s="93"/>
      <c r="AX73" s="37"/>
      <c r="AY73" s="92"/>
      <c r="AZ73" s="47"/>
      <c r="BA73" s="47"/>
      <c r="BB73" s="91"/>
      <c r="BC73" s="47"/>
      <c r="BD73" s="93"/>
      <c r="BE73" s="37"/>
      <c r="BF73" s="92"/>
      <c r="BG73" s="47"/>
      <c r="BH73" s="47"/>
      <c r="BI73" s="91"/>
      <c r="BJ73" s="47"/>
      <c r="BK73" s="93"/>
      <c r="BL73" s="37"/>
    </row>
    <row r="74" spans="1:64" x14ac:dyDescent="0.3">
      <c r="A74" s="92"/>
      <c r="B74" s="47"/>
      <c r="C74" s="47"/>
      <c r="D74" s="47"/>
      <c r="E74" s="87"/>
      <c r="F74" s="87"/>
      <c r="G74" s="115">
        <f t="shared" si="3"/>
        <v>0</v>
      </c>
      <c r="H74" s="129"/>
      <c r="I74" s="91"/>
      <c r="J74" s="114"/>
      <c r="K74" s="115">
        <f t="shared" si="4"/>
        <v>0</v>
      </c>
      <c r="U74" s="37"/>
      <c r="V74" s="47"/>
      <c r="W74" s="47"/>
      <c r="X74" s="47"/>
      <c r="Y74" s="47"/>
      <c r="Z74" s="91"/>
      <c r="AA74" s="47"/>
      <c r="AB74" s="91">
        <f t="shared" si="5"/>
        <v>0</v>
      </c>
      <c r="AC74" s="36"/>
      <c r="AD74" s="104"/>
      <c r="AI74" s="105"/>
      <c r="AJ74" s="37"/>
      <c r="AK74" s="47"/>
      <c r="AL74" s="47"/>
      <c r="AM74" s="47"/>
      <c r="AN74" s="91"/>
      <c r="AO74" s="47"/>
      <c r="AP74" s="47"/>
      <c r="AQ74" s="37"/>
      <c r="AR74" s="92"/>
      <c r="AS74" s="47"/>
      <c r="AT74" s="47"/>
      <c r="AU74" s="91"/>
      <c r="AV74" s="47"/>
      <c r="AW74" s="93"/>
      <c r="AX74" s="37"/>
      <c r="AY74" s="92"/>
      <c r="AZ74" s="47"/>
      <c r="BA74" s="47"/>
      <c r="BB74" s="91"/>
      <c r="BC74" s="47"/>
      <c r="BD74" s="93"/>
      <c r="BE74" s="37"/>
      <c r="BF74" s="92"/>
      <c r="BG74" s="47"/>
      <c r="BH74" s="47"/>
      <c r="BI74" s="91"/>
      <c r="BJ74" s="47"/>
      <c r="BK74" s="93"/>
      <c r="BL74" s="37"/>
    </row>
    <row r="75" spans="1:64" x14ac:dyDescent="0.3">
      <c r="A75" s="92"/>
      <c r="B75" s="47"/>
      <c r="C75" s="47"/>
      <c r="D75" s="47"/>
      <c r="E75" s="87"/>
      <c r="F75" s="87"/>
      <c r="G75" s="115">
        <f t="shared" si="3"/>
        <v>0</v>
      </c>
      <c r="H75" s="129"/>
      <c r="I75" s="91"/>
      <c r="J75" s="114"/>
      <c r="K75" s="115">
        <f t="shared" si="4"/>
        <v>0</v>
      </c>
      <c r="U75" s="37"/>
      <c r="V75" s="47"/>
      <c r="W75" s="47"/>
      <c r="X75" s="47"/>
      <c r="Y75" s="47"/>
      <c r="Z75" s="91"/>
      <c r="AA75" s="47"/>
      <c r="AB75" s="91">
        <f t="shared" si="5"/>
        <v>0</v>
      </c>
      <c r="AC75" s="36"/>
      <c r="AD75" s="104"/>
      <c r="AI75" s="105"/>
      <c r="AJ75" s="37"/>
      <c r="AK75" s="47"/>
      <c r="AL75" s="47"/>
      <c r="AM75" s="47"/>
      <c r="AN75" s="91"/>
      <c r="AO75" s="47"/>
      <c r="AP75" s="47"/>
      <c r="AQ75" s="37"/>
      <c r="AR75" s="92"/>
      <c r="AS75" s="47"/>
      <c r="AT75" s="47"/>
      <c r="AU75" s="91"/>
      <c r="AV75" s="47"/>
      <c r="AW75" s="93"/>
      <c r="AX75" s="37"/>
      <c r="AY75" s="92"/>
      <c r="AZ75" s="47"/>
      <c r="BA75" s="47"/>
      <c r="BB75" s="91"/>
      <c r="BC75" s="47"/>
      <c r="BD75" s="93"/>
      <c r="BE75" s="37"/>
      <c r="BF75" s="92"/>
      <c r="BG75" s="47"/>
      <c r="BH75" s="47"/>
      <c r="BI75" s="91"/>
      <c r="BJ75" s="47"/>
      <c r="BK75" s="93"/>
      <c r="BL75" s="37"/>
    </row>
    <row r="76" spans="1:64" x14ac:dyDescent="0.3">
      <c r="A76" s="92"/>
      <c r="B76" s="47"/>
      <c r="C76" s="47"/>
      <c r="D76" s="47"/>
      <c r="E76" s="87"/>
      <c r="F76" s="87"/>
      <c r="G76" s="115">
        <f t="shared" si="3"/>
        <v>0</v>
      </c>
      <c r="H76" s="129"/>
      <c r="I76" s="91"/>
      <c r="J76" s="114"/>
      <c r="K76" s="115">
        <f t="shared" si="4"/>
        <v>0</v>
      </c>
      <c r="U76" s="37"/>
      <c r="V76" s="47"/>
      <c r="W76" s="47"/>
      <c r="X76" s="47"/>
      <c r="Y76" s="47"/>
      <c r="Z76" s="91"/>
      <c r="AA76" s="47"/>
      <c r="AB76" s="91">
        <f t="shared" si="5"/>
        <v>0</v>
      </c>
      <c r="AC76" s="36"/>
      <c r="AD76" s="104"/>
      <c r="AI76" s="105"/>
      <c r="AJ76" s="37"/>
      <c r="AK76" s="47"/>
      <c r="AL76" s="47"/>
      <c r="AM76" s="47"/>
      <c r="AN76" s="91"/>
      <c r="AO76" s="47"/>
      <c r="AP76" s="47"/>
      <c r="AQ76" s="37"/>
      <c r="AR76" s="92"/>
      <c r="AS76" s="47"/>
      <c r="AT76" s="47"/>
      <c r="AU76" s="91"/>
      <c r="AV76" s="47"/>
      <c r="AW76" s="93"/>
      <c r="AX76" s="37"/>
      <c r="AY76" s="92"/>
      <c r="AZ76" s="47"/>
      <c r="BA76" s="47"/>
      <c r="BB76" s="91"/>
      <c r="BC76" s="47"/>
      <c r="BD76" s="93"/>
      <c r="BE76" s="37"/>
      <c r="BF76" s="92"/>
      <c r="BG76" s="47"/>
      <c r="BH76" s="47"/>
      <c r="BI76" s="91"/>
      <c r="BJ76" s="47"/>
      <c r="BK76" s="93"/>
      <c r="BL76" s="37"/>
    </row>
    <row r="77" spans="1:64" x14ac:dyDescent="0.3">
      <c r="A77" s="92"/>
      <c r="B77" s="47"/>
      <c r="C77" s="47"/>
      <c r="D77" s="47"/>
      <c r="E77" s="87"/>
      <c r="F77" s="87"/>
      <c r="G77" s="115">
        <f t="shared" si="3"/>
        <v>0</v>
      </c>
      <c r="H77" s="129"/>
      <c r="I77" s="91"/>
      <c r="J77" s="114"/>
      <c r="K77" s="115">
        <f t="shared" si="4"/>
        <v>0</v>
      </c>
      <c r="U77" s="37"/>
      <c r="V77" s="47"/>
      <c r="W77" s="47"/>
      <c r="X77" s="47"/>
      <c r="Y77" s="47"/>
      <c r="Z77" s="91"/>
      <c r="AA77" s="47"/>
      <c r="AB77" s="91">
        <f t="shared" si="5"/>
        <v>0</v>
      </c>
      <c r="AC77" s="36"/>
      <c r="AD77" s="104"/>
      <c r="AI77" s="105"/>
      <c r="AJ77" s="37"/>
      <c r="AK77" s="47"/>
      <c r="AL77" s="47"/>
      <c r="AM77" s="47"/>
      <c r="AN77" s="91"/>
      <c r="AO77" s="47"/>
      <c r="AP77" s="47"/>
      <c r="AQ77" s="37"/>
      <c r="AR77" s="92"/>
      <c r="AS77" s="47"/>
      <c r="AT77" s="47"/>
      <c r="AU77" s="91"/>
      <c r="AV77" s="47"/>
      <c r="AW77" s="93"/>
      <c r="AX77" s="37"/>
      <c r="AY77" s="92"/>
      <c r="AZ77" s="47"/>
      <c r="BA77" s="47"/>
      <c r="BB77" s="91"/>
      <c r="BC77" s="47"/>
      <c r="BD77" s="93"/>
      <c r="BE77" s="37"/>
      <c r="BF77" s="92"/>
      <c r="BG77" s="47"/>
      <c r="BH77" s="47"/>
      <c r="BI77" s="91"/>
      <c r="BJ77" s="47"/>
      <c r="BK77" s="93"/>
      <c r="BL77" s="37"/>
    </row>
    <row r="78" spans="1:64" x14ac:dyDescent="0.3">
      <c r="A78" s="92"/>
      <c r="B78" s="47"/>
      <c r="C78" s="47"/>
      <c r="D78" s="47"/>
      <c r="E78" s="87"/>
      <c r="F78" s="87"/>
      <c r="G78" s="115">
        <f t="shared" si="3"/>
        <v>0</v>
      </c>
      <c r="H78" s="129"/>
      <c r="I78" s="91"/>
      <c r="J78" s="114"/>
      <c r="K78" s="115">
        <f t="shared" si="4"/>
        <v>0</v>
      </c>
      <c r="U78" s="37"/>
      <c r="V78" s="47"/>
      <c r="W78" s="47"/>
      <c r="X78" s="47"/>
      <c r="Y78" s="47"/>
      <c r="Z78" s="91"/>
      <c r="AA78" s="47"/>
      <c r="AB78" s="91">
        <f t="shared" si="5"/>
        <v>0</v>
      </c>
      <c r="AC78" s="36"/>
      <c r="AD78" s="104"/>
      <c r="AI78" s="105"/>
      <c r="AJ78" s="37"/>
      <c r="AK78" s="47"/>
      <c r="AL78" s="47"/>
      <c r="AM78" s="47"/>
      <c r="AN78" s="91"/>
      <c r="AO78" s="47"/>
      <c r="AP78" s="47"/>
      <c r="AQ78" s="37"/>
      <c r="AR78" s="92"/>
      <c r="AS78" s="47"/>
      <c r="AT78" s="47"/>
      <c r="AU78" s="91"/>
      <c r="AV78" s="47"/>
      <c r="AW78" s="93"/>
      <c r="AX78" s="37"/>
      <c r="AY78" s="92"/>
      <c r="AZ78" s="47"/>
      <c r="BA78" s="47"/>
      <c r="BB78" s="91"/>
      <c r="BC78" s="47"/>
      <c r="BD78" s="93"/>
      <c r="BE78" s="37"/>
      <c r="BF78" s="92"/>
      <c r="BG78" s="47"/>
      <c r="BH78" s="47"/>
      <c r="BI78" s="91"/>
      <c r="BJ78" s="47"/>
      <c r="BK78" s="93"/>
      <c r="BL78" s="37"/>
    </row>
    <row r="79" spans="1:64" x14ac:dyDescent="0.3">
      <c r="A79" s="92"/>
      <c r="B79" s="47"/>
      <c r="C79" s="47"/>
      <c r="D79" s="47"/>
      <c r="E79" s="87"/>
      <c r="F79" s="87"/>
      <c r="G79" s="115">
        <f t="shared" si="3"/>
        <v>0</v>
      </c>
      <c r="H79" s="129"/>
      <c r="I79" s="91"/>
      <c r="J79" s="114"/>
      <c r="K79" s="115">
        <f t="shared" si="4"/>
        <v>0</v>
      </c>
      <c r="U79" s="37"/>
      <c r="V79" s="47"/>
      <c r="W79" s="47"/>
      <c r="X79" s="47"/>
      <c r="Y79" s="47"/>
      <c r="Z79" s="91"/>
      <c r="AA79" s="47"/>
      <c r="AB79" s="91">
        <f t="shared" si="5"/>
        <v>0</v>
      </c>
      <c r="AC79" s="36"/>
      <c r="AD79" s="104"/>
      <c r="AI79" s="105"/>
      <c r="AJ79" s="37"/>
      <c r="AK79" s="47"/>
      <c r="AL79" s="47"/>
      <c r="AM79" s="47"/>
      <c r="AN79" s="91"/>
      <c r="AO79" s="47"/>
      <c r="AP79" s="47"/>
      <c r="AQ79" s="37"/>
      <c r="AR79" s="92"/>
      <c r="AS79" s="47"/>
      <c r="AT79" s="47"/>
      <c r="AU79" s="91"/>
      <c r="AV79" s="47"/>
      <c r="AW79" s="93"/>
      <c r="AX79" s="37"/>
      <c r="AY79" s="92"/>
      <c r="AZ79" s="47"/>
      <c r="BA79" s="47"/>
      <c r="BB79" s="91"/>
      <c r="BC79" s="47"/>
      <c r="BD79" s="93"/>
      <c r="BE79" s="37"/>
      <c r="BF79" s="92"/>
      <c r="BG79" s="47"/>
      <c r="BH79" s="47"/>
      <c r="BI79" s="91"/>
      <c r="BJ79" s="47"/>
      <c r="BK79" s="93"/>
      <c r="BL79" s="37"/>
    </row>
    <row r="80" spans="1:64" x14ac:dyDescent="0.3">
      <c r="A80" s="92"/>
      <c r="B80" s="47"/>
      <c r="C80" s="47"/>
      <c r="D80" s="47"/>
      <c r="E80" s="87"/>
      <c r="F80" s="87"/>
      <c r="G80" s="115">
        <f t="shared" si="3"/>
        <v>0</v>
      </c>
      <c r="H80" s="129"/>
      <c r="I80" s="91"/>
      <c r="J80" s="114"/>
      <c r="K80" s="115">
        <f t="shared" si="4"/>
        <v>0</v>
      </c>
      <c r="U80" s="37"/>
      <c r="V80" s="47"/>
      <c r="W80" s="47"/>
      <c r="X80" s="47"/>
      <c r="Y80" s="47"/>
      <c r="Z80" s="91"/>
      <c r="AA80" s="47"/>
      <c r="AB80" s="91">
        <f t="shared" si="5"/>
        <v>0</v>
      </c>
      <c r="AC80" s="36"/>
      <c r="AD80" s="104"/>
      <c r="AI80" s="105"/>
      <c r="AJ80" s="37"/>
      <c r="AK80" s="47"/>
      <c r="AL80" s="47"/>
      <c r="AM80" s="47"/>
      <c r="AN80" s="91"/>
      <c r="AO80" s="47"/>
      <c r="AP80" s="47"/>
      <c r="AQ80" s="37"/>
      <c r="AR80" s="92"/>
      <c r="AS80" s="47"/>
      <c r="AT80" s="47"/>
      <c r="AU80" s="91"/>
      <c r="AV80" s="47"/>
      <c r="AW80" s="93"/>
      <c r="AX80" s="37"/>
      <c r="AY80" s="92"/>
      <c r="AZ80" s="47"/>
      <c r="BA80" s="47"/>
      <c r="BB80" s="91"/>
      <c r="BC80" s="47"/>
      <c r="BD80" s="93"/>
      <c r="BE80" s="37"/>
      <c r="BF80" s="92"/>
      <c r="BG80" s="47"/>
      <c r="BH80" s="47"/>
      <c r="BI80" s="91"/>
      <c r="BJ80" s="47"/>
      <c r="BK80" s="93"/>
      <c r="BL80" s="37"/>
    </row>
    <row r="81" spans="1:64" x14ac:dyDescent="0.3">
      <c r="A81" s="92"/>
      <c r="B81" s="47"/>
      <c r="C81" s="47"/>
      <c r="D81" s="47"/>
      <c r="E81" s="87"/>
      <c r="F81" s="87"/>
      <c r="G81" s="115">
        <f t="shared" si="3"/>
        <v>0</v>
      </c>
      <c r="H81" s="129"/>
      <c r="I81" s="91"/>
      <c r="J81" s="114"/>
      <c r="K81" s="115">
        <f t="shared" si="4"/>
        <v>0</v>
      </c>
      <c r="U81" s="37"/>
      <c r="V81" s="47"/>
      <c r="W81" s="47"/>
      <c r="X81" s="47"/>
      <c r="Y81" s="47"/>
      <c r="Z81" s="91"/>
      <c r="AA81" s="47"/>
      <c r="AB81" s="91">
        <f t="shared" si="5"/>
        <v>0</v>
      </c>
      <c r="AC81" s="36"/>
      <c r="AD81" s="104"/>
      <c r="AI81" s="105"/>
      <c r="AJ81" s="37"/>
      <c r="AK81" s="47"/>
      <c r="AL81" s="47"/>
      <c r="AM81" s="47"/>
      <c r="AN81" s="91"/>
      <c r="AO81" s="47"/>
      <c r="AP81" s="47"/>
      <c r="AQ81" s="37"/>
      <c r="AR81" s="92"/>
      <c r="AS81" s="47"/>
      <c r="AT81" s="47"/>
      <c r="AU81" s="91"/>
      <c r="AV81" s="47"/>
      <c r="AW81" s="93"/>
      <c r="AX81" s="37"/>
      <c r="AY81" s="92"/>
      <c r="AZ81" s="47"/>
      <c r="BA81" s="47"/>
      <c r="BB81" s="91"/>
      <c r="BC81" s="47"/>
      <c r="BD81" s="93"/>
      <c r="BE81" s="37"/>
      <c r="BF81" s="92"/>
      <c r="BG81" s="47"/>
      <c r="BH81" s="47"/>
      <c r="BI81" s="91"/>
      <c r="BJ81" s="47"/>
      <c r="BK81" s="93"/>
      <c r="BL81" s="37"/>
    </row>
    <row r="82" spans="1:64" x14ac:dyDescent="0.3">
      <c r="A82" s="92"/>
      <c r="B82" s="47"/>
      <c r="C82" s="47"/>
      <c r="D82" s="47"/>
      <c r="E82" s="87"/>
      <c r="F82" s="87"/>
      <c r="G82" s="115">
        <f t="shared" si="3"/>
        <v>0</v>
      </c>
      <c r="H82" s="129"/>
      <c r="I82" s="91"/>
      <c r="J82" s="114"/>
      <c r="K82" s="115">
        <f t="shared" si="4"/>
        <v>0</v>
      </c>
      <c r="U82" s="37"/>
      <c r="V82" s="47"/>
      <c r="W82" s="47"/>
      <c r="X82" s="47"/>
      <c r="Y82" s="47"/>
      <c r="Z82" s="91"/>
      <c r="AA82" s="47"/>
      <c r="AB82" s="91">
        <f t="shared" si="5"/>
        <v>0</v>
      </c>
      <c r="AC82" s="36"/>
      <c r="AD82" s="104"/>
      <c r="AI82" s="105"/>
      <c r="AJ82" s="37"/>
      <c r="AK82" s="47"/>
      <c r="AL82" s="47"/>
      <c r="AM82" s="47"/>
      <c r="AN82" s="91"/>
      <c r="AO82" s="47"/>
      <c r="AP82" s="47"/>
      <c r="AQ82" s="37"/>
      <c r="AR82" s="92"/>
      <c r="AS82" s="47"/>
      <c r="AT82" s="47"/>
      <c r="AU82" s="91"/>
      <c r="AV82" s="47"/>
      <c r="AW82" s="93"/>
      <c r="AX82" s="37"/>
      <c r="AY82" s="92"/>
      <c r="AZ82" s="47"/>
      <c r="BA82" s="47"/>
      <c r="BB82" s="91"/>
      <c r="BC82" s="47"/>
      <c r="BD82" s="93"/>
      <c r="BE82" s="37"/>
      <c r="BF82" s="92"/>
      <c r="BG82" s="47"/>
      <c r="BH82" s="47"/>
      <c r="BI82" s="91"/>
      <c r="BJ82" s="47"/>
      <c r="BK82" s="93"/>
      <c r="BL82" s="37"/>
    </row>
    <row r="83" spans="1:64" x14ac:dyDescent="0.3">
      <c r="A83" s="92"/>
      <c r="B83" s="47"/>
      <c r="C83" s="47"/>
      <c r="D83" s="47"/>
      <c r="E83" s="87"/>
      <c r="F83" s="87"/>
      <c r="G83" s="115">
        <f t="shared" si="3"/>
        <v>0</v>
      </c>
      <c r="H83" s="129"/>
      <c r="I83" s="91"/>
      <c r="J83" s="114"/>
      <c r="K83" s="115">
        <f t="shared" si="4"/>
        <v>0</v>
      </c>
      <c r="U83" s="37"/>
      <c r="V83" s="47"/>
      <c r="W83" s="47"/>
      <c r="X83" s="47"/>
      <c r="Y83" s="47"/>
      <c r="Z83" s="91"/>
      <c r="AA83" s="47"/>
      <c r="AB83" s="91">
        <f t="shared" si="5"/>
        <v>0</v>
      </c>
      <c r="AC83" s="36"/>
      <c r="AD83" s="104"/>
      <c r="AI83" s="105"/>
      <c r="AJ83" s="37"/>
      <c r="AK83" s="47"/>
      <c r="AL83" s="47"/>
      <c r="AM83" s="47"/>
      <c r="AN83" s="91"/>
      <c r="AO83" s="47"/>
      <c r="AP83" s="47"/>
      <c r="AQ83" s="37"/>
      <c r="AR83" s="92"/>
      <c r="AS83" s="47"/>
      <c r="AT83" s="47"/>
      <c r="AU83" s="91"/>
      <c r="AV83" s="47"/>
      <c r="AW83" s="93"/>
      <c r="AX83" s="37"/>
      <c r="AY83" s="92"/>
      <c r="AZ83" s="47"/>
      <c r="BA83" s="47"/>
      <c r="BB83" s="91"/>
      <c r="BC83" s="47"/>
      <c r="BD83" s="93"/>
      <c r="BE83" s="37"/>
      <c r="BF83" s="92"/>
      <c r="BG83" s="47"/>
      <c r="BH83" s="47"/>
      <c r="BI83" s="91"/>
      <c r="BJ83" s="47"/>
      <c r="BK83" s="93"/>
      <c r="BL83" s="37"/>
    </row>
    <row r="84" spans="1:64" x14ac:dyDescent="0.3">
      <c r="A84" s="92"/>
      <c r="B84" s="47"/>
      <c r="C84" s="47"/>
      <c r="D84" s="47"/>
      <c r="E84" s="87"/>
      <c r="F84" s="87"/>
      <c r="G84" s="115">
        <f t="shared" si="3"/>
        <v>0</v>
      </c>
      <c r="H84" s="129"/>
      <c r="I84" s="91"/>
      <c r="J84" s="114"/>
      <c r="K84" s="115">
        <f t="shared" si="4"/>
        <v>0</v>
      </c>
      <c r="U84" s="37"/>
      <c r="V84" s="47"/>
      <c r="W84" s="47"/>
      <c r="X84" s="47"/>
      <c r="Y84" s="47"/>
      <c r="Z84" s="91"/>
      <c r="AA84" s="47"/>
      <c r="AB84" s="91">
        <f t="shared" si="5"/>
        <v>0</v>
      </c>
      <c r="AC84" s="36"/>
      <c r="AD84" s="104"/>
      <c r="AI84" s="105"/>
      <c r="AJ84" s="37"/>
      <c r="AK84" s="47"/>
      <c r="AL84" s="47"/>
      <c r="AM84" s="47"/>
      <c r="AN84" s="91"/>
      <c r="AO84" s="47"/>
      <c r="AP84" s="47"/>
      <c r="AQ84" s="37"/>
      <c r="AR84" s="92"/>
      <c r="AS84" s="47"/>
      <c r="AT84" s="47"/>
      <c r="AU84" s="91"/>
      <c r="AV84" s="47"/>
      <c r="AW84" s="93"/>
      <c r="AX84" s="37"/>
      <c r="AY84" s="92"/>
      <c r="AZ84" s="47"/>
      <c r="BA84" s="47"/>
      <c r="BB84" s="91"/>
      <c r="BC84" s="47"/>
      <c r="BD84" s="93"/>
      <c r="BE84" s="37"/>
      <c r="BF84" s="92"/>
      <c r="BG84" s="47"/>
      <c r="BH84" s="47"/>
      <c r="BI84" s="91"/>
      <c r="BJ84" s="47"/>
      <c r="BK84" s="93"/>
      <c r="BL84" s="37"/>
    </row>
    <row r="85" spans="1:64" x14ac:dyDescent="0.3">
      <c r="A85" s="92"/>
      <c r="B85" s="47"/>
      <c r="C85" s="47"/>
      <c r="D85" s="47"/>
      <c r="E85" s="87"/>
      <c r="F85" s="87"/>
      <c r="G85" s="115">
        <f t="shared" si="3"/>
        <v>0</v>
      </c>
      <c r="H85" s="129"/>
      <c r="I85" s="91"/>
      <c r="J85" s="114"/>
      <c r="K85" s="115">
        <f t="shared" si="4"/>
        <v>0</v>
      </c>
      <c r="U85" s="37"/>
      <c r="V85" s="47"/>
      <c r="W85" s="47"/>
      <c r="X85" s="47"/>
      <c r="Y85" s="47"/>
      <c r="Z85" s="91"/>
      <c r="AA85" s="47"/>
      <c r="AB85" s="91">
        <f t="shared" si="5"/>
        <v>0</v>
      </c>
      <c r="AC85" s="36"/>
      <c r="AD85" s="104"/>
      <c r="AI85" s="105"/>
      <c r="AJ85" s="37"/>
      <c r="AK85" s="47"/>
      <c r="AL85" s="47"/>
      <c r="AM85" s="47"/>
      <c r="AN85" s="91"/>
      <c r="AO85" s="47"/>
      <c r="AP85" s="47"/>
      <c r="AQ85" s="37"/>
      <c r="AR85" s="92"/>
      <c r="AS85" s="47"/>
      <c r="AT85" s="47"/>
      <c r="AU85" s="91"/>
      <c r="AV85" s="47"/>
      <c r="AW85" s="93"/>
      <c r="AX85" s="37"/>
      <c r="AY85" s="92"/>
      <c r="AZ85" s="47"/>
      <c r="BA85" s="47"/>
      <c r="BB85" s="91"/>
      <c r="BC85" s="47"/>
      <c r="BD85" s="93"/>
      <c r="BE85" s="37"/>
      <c r="BF85" s="92"/>
      <c r="BG85" s="47"/>
      <c r="BH85" s="47"/>
      <c r="BI85" s="91"/>
      <c r="BJ85" s="47"/>
      <c r="BK85" s="93"/>
      <c r="BL85" s="37"/>
    </row>
    <row r="86" spans="1:64" x14ac:dyDescent="0.3">
      <c r="A86" s="92"/>
      <c r="B86" s="47"/>
      <c r="C86" s="47"/>
      <c r="D86" s="47"/>
      <c r="E86" s="87"/>
      <c r="F86" s="87"/>
      <c r="G86" s="115">
        <f t="shared" si="3"/>
        <v>0</v>
      </c>
      <c r="H86" s="129"/>
      <c r="I86" s="91"/>
      <c r="J86" s="114"/>
      <c r="K86" s="115">
        <f t="shared" si="4"/>
        <v>0</v>
      </c>
      <c r="U86" s="37"/>
      <c r="V86" s="47"/>
      <c r="W86" s="47"/>
      <c r="X86" s="47"/>
      <c r="Y86" s="47"/>
      <c r="Z86" s="91"/>
      <c r="AA86" s="47"/>
      <c r="AB86" s="91">
        <f t="shared" si="5"/>
        <v>0</v>
      </c>
      <c r="AC86" s="36"/>
      <c r="AD86" s="104"/>
      <c r="AI86" s="105"/>
      <c r="AJ86" s="37"/>
      <c r="AK86" s="47"/>
      <c r="AL86" s="47"/>
      <c r="AM86" s="47"/>
      <c r="AN86" s="91"/>
      <c r="AO86" s="47"/>
      <c r="AP86" s="47"/>
      <c r="AQ86" s="37"/>
      <c r="AR86" s="92"/>
      <c r="AS86" s="47"/>
      <c r="AT86" s="47"/>
      <c r="AU86" s="91"/>
      <c r="AV86" s="47"/>
      <c r="AW86" s="93"/>
      <c r="AX86" s="37"/>
      <c r="AY86" s="92"/>
      <c r="AZ86" s="47"/>
      <c r="BA86" s="47"/>
      <c r="BB86" s="91"/>
      <c r="BC86" s="47"/>
      <c r="BD86" s="93"/>
      <c r="BE86" s="37"/>
      <c r="BF86" s="92"/>
      <c r="BG86" s="47"/>
      <c r="BH86" s="47"/>
      <c r="BI86" s="91"/>
      <c r="BJ86" s="47"/>
      <c r="BK86" s="93"/>
      <c r="BL86" s="37"/>
    </row>
    <row r="87" spans="1:64" x14ac:dyDescent="0.3">
      <c r="A87" s="92"/>
      <c r="B87" s="47"/>
      <c r="C87" s="47"/>
      <c r="D87" s="47"/>
      <c r="E87" s="87"/>
      <c r="F87" s="87"/>
      <c r="G87" s="115">
        <f t="shared" si="3"/>
        <v>0</v>
      </c>
      <c r="H87" s="129"/>
      <c r="I87" s="91"/>
      <c r="J87" s="114"/>
      <c r="K87" s="115">
        <f t="shared" si="4"/>
        <v>0</v>
      </c>
      <c r="U87" s="37"/>
      <c r="V87" s="47"/>
      <c r="W87" s="47"/>
      <c r="X87" s="47"/>
      <c r="Y87" s="47"/>
      <c r="Z87" s="91"/>
      <c r="AA87" s="47"/>
      <c r="AB87" s="91">
        <f t="shared" si="5"/>
        <v>0</v>
      </c>
      <c r="AC87" s="36"/>
      <c r="AD87" s="104"/>
      <c r="AI87" s="105"/>
      <c r="AJ87" s="37"/>
      <c r="AK87" s="47"/>
      <c r="AL87" s="47"/>
      <c r="AM87" s="47"/>
      <c r="AN87" s="91"/>
      <c r="AO87" s="47"/>
      <c r="AP87" s="47"/>
      <c r="AQ87" s="37"/>
      <c r="AR87" s="92"/>
      <c r="AS87" s="47"/>
      <c r="AT87" s="47"/>
      <c r="AU87" s="91"/>
      <c r="AV87" s="47"/>
      <c r="AW87" s="93"/>
      <c r="AX87" s="37"/>
      <c r="AY87" s="92"/>
      <c r="AZ87" s="47"/>
      <c r="BA87" s="47"/>
      <c r="BB87" s="91"/>
      <c r="BC87" s="47"/>
      <c r="BD87" s="93"/>
      <c r="BE87" s="37"/>
      <c r="BF87" s="92"/>
      <c r="BG87" s="47"/>
      <c r="BH87" s="47"/>
      <c r="BI87" s="91"/>
      <c r="BJ87" s="47"/>
      <c r="BK87" s="93"/>
      <c r="BL87" s="37"/>
    </row>
    <row r="88" spans="1:64" x14ac:dyDescent="0.3">
      <c r="A88" s="92"/>
      <c r="B88" s="47"/>
      <c r="C88" s="47"/>
      <c r="D88" s="47"/>
      <c r="E88" s="87"/>
      <c r="F88" s="87"/>
      <c r="G88" s="115">
        <f t="shared" si="3"/>
        <v>0</v>
      </c>
      <c r="H88" s="129"/>
      <c r="I88" s="91"/>
      <c r="J88" s="114"/>
      <c r="K88" s="115">
        <f t="shared" si="4"/>
        <v>0</v>
      </c>
      <c r="U88" s="37"/>
      <c r="V88" s="47"/>
      <c r="W88" s="47"/>
      <c r="X88" s="47"/>
      <c r="Y88" s="47"/>
      <c r="Z88" s="91"/>
      <c r="AA88" s="47"/>
      <c r="AB88" s="91">
        <f t="shared" si="5"/>
        <v>0</v>
      </c>
      <c r="AC88" s="36"/>
      <c r="AD88" s="104"/>
      <c r="AI88" s="105"/>
      <c r="AJ88" s="37"/>
      <c r="AK88" s="47"/>
      <c r="AL88" s="47"/>
      <c r="AM88" s="47"/>
      <c r="AN88" s="91"/>
      <c r="AO88" s="47"/>
      <c r="AP88" s="47"/>
      <c r="AQ88" s="37"/>
      <c r="AR88" s="92"/>
      <c r="AS88" s="47"/>
      <c r="AT88" s="47"/>
      <c r="AU88" s="91"/>
      <c r="AV88" s="47"/>
      <c r="AW88" s="93"/>
      <c r="AX88" s="37"/>
      <c r="AY88" s="92"/>
      <c r="AZ88" s="47"/>
      <c r="BA88" s="47"/>
      <c r="BB88" s="91"/>
      <c r="BC88" s="47"/>
      <c r="BD88" s="93"/>
      <c r="BE88" s="37"/>
      <c r="BF88" s="92"/>
      <c r="BG88" s="47"/>
      <c r="BH88" s="47"/>
      <c r="BI88" s="91"/>
      <c r="BJ88" s="47"/>
      <c r="BK88" s="93"/>
      <c r="BL88" s="37"/>
    </row>
    <row r="89" spans="1:64" x14ac:dyDescent="0.3">
      <c r="A89" s="92"/>
      <c r="B89" s="47"/>
      <c r="C89" s="47"/>
      <c r="D89" s="47"/>
      <c r="E89" s="87"/>
      <c r="F89" s="87"/>
      <c r="G89" s="115">
        <f t="shared" si="3"/>
        <v>0</v>
      </c>
      <c r="H89" s="129"/>
      <c r="I89" s="91"/>
      <c r="J89" s="114"/>
      <c r="K89" s="115">
        <f t="shared" si="4"/>
        <v>0</v>
      </c>
      <c r="U89" s="37"/>
      <c r="V89" s="47"/>
      <c r="W89" s="47"/>
      <c r="X89" s="47"/>
      <c r="Y89" s="47"/>
      <c r="Z89" s="91"/>
      <c r="AA89" s="47"/>
      <c r="AB89" s="91">
        <f t="shared" si="5"/>
        <v>0</v>
      </c>
      <c r="AC89" s="36"/>
      <c r="AD89" s="104"/>
      <c r="AI89" s="105"/>
      <c r="AJ89" s="37"/>
      <c r="AK89" s="47"/>
      <c r="AL89" s="47"/>
      <c r="AM89" s="47"/>
      <c r="AN89" s="91"/>
      <c r="AO89" s="47"/>
      <c r="AP89" s="47"/>
      <c r="AQ89" s="37"/>
      <c r="AR89" s="92"/>
      <c r="AS89" s="47"/>
      <c r="AT89" s="47"/>
      <c r="AU89" s="91"/>
      <c r="AV89" s="47"/>
      <c r="AW89" s="93"/>
      <c r="AX89" s="37"/>
      <c r="AY89" s="92"/>
      <c r="AZ89" s="47"/>
      <c r="BA89" s="47"/>
      <c r="BB89" s="91"/>
      <c r="BC89" s="47"/>
      <c r="BD89" s="93"/>
      <c r="BE89" s="37"/>
      <c r="BF89" s="92"/>
      <c r="BG89" s="47"/>
      <c r="BH89" s="47"/>
      <c r="BI89" s="91"/>
      <c r="BJ89" s="47"/>
      <c r="BK89" s="93"/>
      <c r="BL89" s="37"/>
    </row>
    <row r="90" spans="1:64" x14ac:dyDescent="0.3">
      <c r="A90" s="92"/>
      <c r="B90" s="47"/>
      <c r="C90" s="47"/>
      <c r="D90" s="47"/>
      <c r="E90" s="87"/>
      <c r="F90" s="87"/>
      <c r="G90" s="115">
        <f t="shared" si="3"/>
        <v>0</v>
      </c>
      <c r="H90" s="129"/>
      <c r="I90" s="91"/>
      <c r="J90" s="114"/>
      <c r="K90" s="115">
        <f t="shared" si="4"/>
        <v>0</v>
      </c>
      <c r="U90" s="37"/>
      <c r="V90" s="47"/>
      <c r="W90" s="47"/>
      <c r="X90" s="47"/>
      <c r="Y90" s="47"/>
      <c r="Z90" s="91"/>
      <c r="AA90" s="47"/>
      <c r="AB90" s="91">
        <f t="shared" si="5"/>
        <v>0</v>
      </c>
      <c r="AC90" s="36"/>
      <c r="AD90" s="104"/>
      <c r="AI90" s="105"/>
      <c r="AJ90" s="37"/>
      <c r="AK90" s="47"/>
      <c r="AL90" s="47"/>
      <c r="AM90" s="47"/>
      <c r="AN90" s="91"/>
      <c r="AO90" s="47"/>
      <c r="AP90" s="47"/>
      <c r="AQ90" s="37"/>
      <c r="AR90" s="92"/>
      <c r="AS90" s="47"/>
      <c r="AT90" s="47"/>
      <c r="AU90" s="91"/>
      <c r="AV90" s="47"/>
      <c r="AW90" s="93"/>
      <c r="AX90" s="37"/>
      <c r="AY90" s="92"/>
      <c r="AZ90" s="47"/>
      <c r="BA90" s="47"/>
      <c r="BB90" s="91"/>
      <c r="BC90" s="47"/>
      <c r="BD90" s="93"/>
      <c r="BE90" s="37"/>
      <c r="BF90" s="92"/>
      <c r="BG90" s="47"/>
      <c r="BH90" s="47"/>
      <c r="BI90" s="91"/>
      <c r="BJ90" s="47"/>
      <c r="BK90" s="93"/>
      <c r="BL90" s="37"/>
    </row>
    <row r="91" spans="1:64" x14ac:dyDescent="0.3">
      <c r="A91" s="92"/>
      <c r="B91" s="47"/>
      <c r="C91" s="47"/>
      <c r="D91" s="47"/>
      <c r="E91" s="87"/>
      <c r="F91" s="87"/>
      <c r="G91" s="115">
        <f t="shared" si="3"/>
        <v>0</v>
      </c>
      <c r="H91" s="129"/>
      <c r="I91" s="91"/>
      <c r="J91" s="114"/>
      <c r="K91" s="115">
        <f t="shared" si="4"/>
        <v>0</v>
      </c>
      <c r="U91" s="37"/>
      <c r="V91" s="47"/>
      <c r="W91" s="47"/>
      <c r="X91" s="47"/>
      <c r="Y91" s="47"/>
      <c r="Z91" s="91"/>
      <c r="AA91" s="47"/>
      <c r="AB91" s="91">
        <f t="shared" si="5"/>
        <v>0</v>
      </c>
      <c r="AC91" s="36"/>
      <c r="AD91" s="104"/>
      <c r="AI91" s="105"/>
      <c r="AJ91" s="37"/>
      <c r="AK91" s="47"/>
      <c r="AL91" s="47"/>
      <c r="AM91" s="47"/>
      <c r="AN91" s="91"/>
      <c r="AO91" s="47"/>
      <c r="AP91" s="47"/>
      <c r="AQ91" s="37"/>
      <c r="AR91" s="92"/>
      <c r="AS91" s="47"/>
      <c r="AT91" s="47"/>
      <c r="AU91" s="91"/>
      <c r="AV91" s="47"/>
      <c r="AW91" s="93"/>
      <c r="AX91" s="37"/>
      <c r="AY91" s="92"/>
      <c r="AZ91" s="47"/>
      <c r="BA91" s="47"/>
      <c r="BB91" s="91"/>
      <c r="BC91" s="47"/>
      <c r="BD91" s="93"/>
      <c r="BE91" s="37"/>
      <c r="BF91" s="92"/>
      <c r="BG91" s="47"/>
      <c r="BH91" s="47"/>
      <c r="BI91" s="91"/>
      <c r="BJ91" s="47"/>
      <c r="BK91" s="93"/>
      <c r="BL91" s="37"/>
    </row>
    <row r="92" spans="1:64" x14ac:dyDescent="0.3">
      <c r="A92" s="92"/>
      <c r="B92" s="47"/>
      <c r="C92" s="47"/>
      <c r="D92" s="47"/>
      <c r="E92" s="87"/>
      <c r="F92" s="87"/>
      <c r="G92" s="115">
        <f t="shared" si="3"/>
        <v>0</v>
      </c>
      <c r="H92" s="129"/>
      <c r="I92" s="91"/>
      <c r="J92" s="114"/>
      <c r="K92" s="115">
        <f t="shared" si="4"/>
        <v>0</v>
      </c>
      <c r="U92" s="37"/>
      <c r="V92" s="47"/>
      <c r="W92" s="47"/>
      <c r="X92" s="47"/>
      <c r="Y92" s="47"/>
      <c r="Z92" s="91"/>
      <c r="AA92" s="47"/>
      <c r="AB92" s="91">
        <f t="shared" si="5"/>
        <v>0</v>
      </c>
      <c r="AC92" s="36"/>
      <c r="AD92" s="104"/>
      <c r="AI92" s="105"/>
      <c r="AJ92" s="37"/>
      <c r="AK92" s="47"/>
      <c r="AL92" s="47"/>
      <c r="AM92" s="47"/>
      <c r="AN92" s="91"/>
      <c r="AO92" s="47"/>
      <c r="AP92" s="47"/>
      <c r="AQ92" s="37"/>
      <c r="AR92" s="92"/>
      <c r="AS92" s="47"/>
      <c r="AT92" s="47"/>
      <c r="AU92" s="91"/>
      <c r="AV92" s="47"/>
      <c r="AW92" s="93"/>
      <c r="AX92" s="37"/>
      <c r="AY92" s="92"/>
      <c r="AZ92" s="47"/>
      <c r="BA92" s="47"/>
      <c r="BB92" s="91"/>
      <c r="BC92" s="47"/>
      <c r="BD92" s="93"/>
      <c r="BE92" s="37"/>
      <c r="BF92" s="92"/>
      <c r="BG92" s="47"/>
      <c r="BH92" s="47"/>
      <c r="BI92" s="91"/>
      <c r="BJ92" s="47"/>
      <c r="BK92" s="93"/>
      <c r="BL92" s="37"/>
    </row>
    <row r="93" spans="1:64" x14ac:dyDescent="0.3">
      <c r="A93" s="92"/>
      <c r="B93" s="47"/>
      <c r="C93" s="47"/>
      <c r="D93" s="47"/>
      <c r="E93" s="87"/>
      <c r="F93" s="87"/>
      <c r="G93" s="115">
        <f t="shared" si="3"/>
        <v>0</v>
      </c>
      <c r="H93" s="129"/>
      <c r="I93" s="91"/>
      <c r="J93" s="114"/>
      <c r="K93" s="115">
        <f t="shared" si="4"/>
        <v>0</v>
      </c>
      <c r="U93" s="37"/>
      <c r="V93" s="47"/>
      <c r="W93" s="47"/>
      <c r="X93" s="47"/>
      <c r="Y93" s="47"/>
      <c r="Z93" s="91"/>
      <c r="AA93" s="47"/>
      <c r="AB93" s="91">
        <f t="shared" si="5"/>
        <v>0</v>
      </c>
      <c r="AC93" s="36"/>
      <c r="AD93" s="104"/>
      <c r="AI93" s="105"/>
      <c r="AJ93" s="37"/>
      <c r="AK93" s="47"/>
      <c r="AL93" s="47"/>
      <c r="AM93" s="47"/>
      <c r="AN93" s="91"/>
      <c r="AO93" s="47"/>
      <c r="AP93" s="47"/>
      <c r="AQ93" s="37"/>
      <c r="AR93" s="92"/>
      <c r="AS93" s="47"/>
      <c r="AT93" s="47"/>
      <c r="AU93" s="91"/>
      <c r="AV93" s="47"/>
      <c r="AW93" s="93"/>
      <c r="AX93" s="37"/>
      <c r="AY93" s="92"/>
      <c r="AZ93" s="47"/>
      <c r="BA93" s="47"/>
      <c r="BB93" s="91"/>
      <c r="BC93" s="47"/>
      <c r="BD93" s="93"/>
      <c r="BE93" s="37"/>
      <c r="BF93" s="92"/>
      <c r="BG93" s="47"/>
      <c r="BH93" s="47"/>
      <c r="BI93" s="91"/>
      <c r="BJ93" s="47"/>
      <c r="BK93" s="93"/>
      <c r="BL93" s="37"/>
    </row>
    <row r="94" spans="1:64" x14ac:dyDescent="0.3">
      <c r="A94" s="92"/>
      <c r="B94" s="47"/>
      <c r="C94" s="47"/>
      <c r="D94" s="47"/>
      <c r="E94" s="87"/>
      <c r="F94" s="87"/>
      <c r="G94" s="115">
        <f t="shared" si="3"/>
        <v>0</v>
      </c>
      <c r="H94" s="129"/>
      <c r="I94" s="91"/>
      <c r="J94" s="114"/>
      <c r="K94" s="115">
        <f t="shared" si="4"/>
        <v>0</v>
      </c>
      <c r="U94" s="37"/>
      <c r="V94" s="47"/>
      <c r="W94" s="47"/>
      <c r="X94" s="47"/>
      <c r="Y94" s="47"/>
      <c r="Z94" s="91"/>
      <c r="AA94" s="47"/>
      <c r="AB94" s="91">
        <f t="shared" si="5"/>
        <v>0</v>
      </c>
      <c r="AC94" s="36"/>
      <c r="AD94" s="104"/>
      <c r="AI94" s="105"/>
      <c r="AJ94" s="37"/>
      <c r="AK94" s="47"/>
      <c r="AL94" s="47"/>
      <c r="AM94" s="47"/>
      <c r="AN94" s="91"/>
      <c r="AO94" s="47"/>
      <c r="AP94" s="47"/>
      <c r="AQ94" s="37"/>
      <c r="AR94" s="92"/>
      <c r="AS94" s="47"/>
      <c r="AT94" s="47"/>
      <c r="AU94" s="91"/>
      <c r="AV94" s="47"/>
      <c r="AW94" s="93"/>
      <c r="AX94" s="37"/>
      <c r="AY94" s="92"/>
      <c r="AZ94" s="47"/>
      <c r="BA94" s="47"/>
      <c r="BB94" s="91"/>
      <c r="BC94" s="47"/>
      <c r="BD94" s="93"/>
      <c r="BE94" s="37"/>
      <c r="BF94" s="92"/>
      <c r="BG94" s="47"/>
      <c r="BH94" s="47"/>
      <c r="BI94" s="91"/>
      <c r="BJ94" s="47"/>
      <c r="BK94" s="93"/>
      <c r="BL94" s="37"/>
    </row>
    <row r="95" spans="1:64" x14ac:dyDescent="0.3">
      <c r="A95" s="92"/>
      <c r="B95" s="47"/>
      <c r="C95" s="47"/>
      <c r="D95" s="47"/>
      <c r="E95" s="87"/>
      <c r="F95" s="87"/>
      <c r="G95" s="115">
        <f t="shared" si="3"/>
        <v>0</v>
      </c>
      <c r="H95" s="129"/>
      <c r="I95" s="91"/>
      <c r="J95" s="114"/>
      <c r="K95" s="115">
        <f t="shared" si="4"/>
        <v>0</v>
      </c>
      <c r="U95" s="37"/>
      <c r="V95" s="47"/>
      <c r="W95" s="47"/>
      <c r="X95" s="47"/>
      <c r="Y95" s="47"/>
      <c r="Z95" s="91"/>
      <c r="AA95" s="47"/>
      <c r="AB95" s="91">
        <f t="shared" si="5"/>
        <v>0</v>
      </c>
      <c r="AC95" s="36"/>
      <c r="AD95" s="104"/>
      <c r="AI95" s="105"/>
      <c r="AJ95" s="37"/>
      <c r="AK95" s="47"/>
      <c r="AL95" s="47"/>
      <c r="AM95" s="47"/>
      <c r="AN95" s="91"/>
      <c r="AO95" s="47"/>
      <c r="AP95" s="47"/>
      <c r="AQ95" s="37"/>
      <c r="AR95" s="92"/>
      <c r="AS95" s="47"/>
      <c r="AT95" s="47"/>
      <c r="AU95" s="91"/>
      <c r="AV95" s="47"/>
      <c r="AW95" s="93"/>
      <c r="AX95" s="37"/>
      <c r="AY95" s="92"/>
      <c r="AZ95" s="47"/>
      <c r="BA95" s="47"/>
      <c r="BB95" s="91"/>
      <c r="BC95" s="47"/>
      <c r="BD95" s="93"/>
      <c r="BE95" s="37"/>
      <c r="BF95" s="92"/>
      <c r="BG95" s="47"/>
      <c r="BH95" s="47"/>
      <c r="BI95" s="91"/>
      <c r="BJ95" s="47"/>
      <c r="BK95" s="93"/>
      <c r="BL95" s="37"/>
    </row>
    <row r="96" spans="1:64" x14ac:dyDescent="0.3">
      <c r="A96" s="92"/>
      <c r="B96" s="47"/>
      <c r="C96" s="47"/>
      <c r="D96" s="47"/>
      <c r="E96" s="87"/>
      <c r="F96" s="87"/>
      <c r="G96" s="115">
        <f t="shared" si="3"/>
        <v>0</v>
      </c>
      <c r="H96" s="129"/>
      <c r="I96" s="91"/>
      <c r="J96" s="114"/>
      <c r="K96" s="115">
        <f t="shared" si="4"/>
        <v>0</v>
      </c>
      <c r="U96" s="37"/>
      <c r="V96" s="47"/>
      <c r="W96" s="47"/>
      <c r="X96" s="47"/>
      <c r="Y96" s="47"/>
      <c r="Z96" s="91"/>
      <c r="AA96" s="47"/>
      <c r="AB96" s="91">
        <f t="shared" si="5"/>
        <v>0</v>
      </c>
      <c r="AC96" s="36"/>
      <c r="AD96" s="104"/>
      <c r="AI96" s="105"/>
      <c r="AJ96" s="37"/>
      <c r="AK96" s="47"/>
      <c r="AL96" s="47"/>
      <c r="AM96" s="47"/>
      <c r="AN96" s="91"/>
      <c r="AO96" s="47"/>
      <c r="AP96" s="47"/>
      <c r="AQ96" s="37"/>
      <c r="AR96" s="92"/>
      <c r="AS96" s="47"/>
      <c r="AT96" s="47"/>
      <c r="AU96" s="91"/>
      <c r="AV96" s="47"/>
      <c r="AW96" s="93"/>
      <c r="AX96" s="37"/>
      <c r="AY96" s="92"/>
      <c r="AZ96" s="47"/>
      <c r="BA96" s="47"/>
      <c r="BB96" s="91"/>
      <c r="BC96" s="47"/>
      <c r="BD96" s="93"/>
      <c r="BE96" s="37"/>
      <c r="BF96" s="92"/>
      <c r="BG96" s="47"/>
      <c r="BH96" s="47"/>
      <c r="BI96" s="91"/>
      <c r="BJ96" s="47"/>
      <c r="BK96" s="93"/>
      <c r="BL96" s="37"/>
    </row>
    <row r="97" spans="1:64" x14ac:dyDescent="0.3">
      <c r="A97" s="92"/>
      <c r="B97" s="47"/>
      <c r="C97" s="47"/>
      <c r="D97" s="47"/>
      <c r="E97" s="87"/>
      <c r="F97" s="87"/>
      <c r="G97" s="115">
        <f t="shared" si="3"/>
        <v>0</v>
      </c>
      <c r="H97" s="129"/>
      <c r="I97" s="91"/>
      <c r="J97" s="114"/>
      <c r="K97" s="115">
        <f t="shared" si="4"/>
        <v>0</v>
      </c>
      <c r="U97" s="37"/>
      <c r="V97" s="47"/>
      <c r="W97" s="47"/>
      <c r="X97" s="47"/>
      <c r="Y97" s="47"/>
      <c r="Z97" s="91"/>
      <c r="AA97" s="47"/>
      <c r="AB97" s="91">
        <f t="shared" si="5"/>
        <v>0</v>
      </c>
      <c r="AC97" s="36"/>
      <c r="AD97" s="104"/>
      <c r="AI97" s="105"/>
      <c r="AJ97" s="37"/>
      <c r="AK97" s="47"/>
      <c r="AL97" s="47"/>
      <c r="AM97" s="47"/>
      <c r="AN97" s="91"/>
      <c r="AO97" s="47"/>
      <c r="AP97" s="47"/>
      <c r="AQ97" s="37"/>
      <c r="AR97" s="92"/>
      <c r="AS97" s="47"/>
      <c r="AT97" s="47"/>
      <c r="AU97" s="91"/>
      <c r="AV97" s="47"/>
      <c r="AW97" s="93"/>
      <c r="AX97" s="37"/>
      <c r="AY97" s="92"/>
      <c r="AZ97" s="47"/>
      <c r="BA97" s="47"/>
      <c r="BB97" s="91"/>
      <c r="BC97" s="47"/>
      <c r="BD97" s="93"/>
      <c r="BE97" s="37"/>
      <c r="BF97" s="92"/>
      <c r="BG97" s="47"/>
      <c r="BH97" s="47"/>
      <c r="BI97" s="91"/>
      <c r="BJ97" s="47"/>
      <c r="BK97" s="93"/>
      <c r="BL97" s="37"/>
    </row>
    <row r="98" spans="1:64" x14ac:dyDescent="0.3">
      <c r="A98" s="92"/>
      <c r="B98" s="47"/>
      <c r="C98" s="47"/>
      <c r="D98" s="47"/>
      <c r="E98" s="87"/>
      <c r="F98" s="87"/>
      <c r="G98" s="115">
        <f t="shared" si="3"/>
        <v>0</v>
      </c>
      <c r="H98" s="129"/>
      <c r="I98" s="91"/>
      <c r="J98" s="114"/>
      <c r="K98" s="115">
        <f t="shared" si="4"/>
        <v>0</v>
      </c>
      <c r="U98" s="37"/>
      <c r="V98" s="47"/>
      <c r="W98" s="47"/>
      <c r="X98" s="47"/>
      <c r="Y98" s="47"/>
      <c r="Z98" s="91"/>
      <c r="AA98" s="47"/>
      <c r="AB98" s="91">
        <f t="shared" si="5"/>
        <v>0</v>
      </c>
      <c r="AC98" s="36"/>
      <c r="AD98" s="104"/>
      <c r="AI98" s="105"/>
      <c r="AJ98" s="37"/>
      <c r="AK98" s="47"/>
      <c r="AL98" s="47"/>
      <c r="AM98" s="47"/>
      <c r="AN98" s="91"/>
      <c r="AO98" s="47"/>
      <c r="AP98" s="47"/>
      <c r="AQ98" s="37"/>
      <c r="AR98" s="92"/>
      <c r="AS98" s="47"/>
      <c r="AT98" s="47"/>
      <c r="AU98" s="91"/>
      <c r="AV98" s="47"/>
      <c r="AW98" s="93"/>
      <c r="AX98" s="37"/>
      <c r="AY98" s="92"/>
      <c r="AZ98" s="47"/>
      <c r="BA98" s="47"/>
      <c r="BB98" s="91"/>
      <c r="BC98" s="47"/>
      <c r="BD98" s="93"/>
      <c r="BE98" s="37"/>
      <c r="BF98" s="92"/>
      <c r="BG98" s="47"/>
      <c r="BH98" s="47"/>
      <c r="BI98" s="91"/>
      <c r="BJ98" s="47"/>
      <c r="BK98" s="93"/>
      <c r="BL98" s="37"/>
    </row>
    <row r="99" spans="1:64" x14ac:dyDescent="0.3">
      <c r="A99" s="92"/>
      <c r="B99" s="47"/>
      <c r="C99" s="47"/>
      <c r="D99" s="47"/>
      <c r="E99" s="87"/>
      <c r="F99" s="87"/>
      <c r="G99" s="115">
        <f t="shared" si="3"/>
        <v>0</v>
      </c>
      <c r="H99" s="129"/>
      <c r="I99" s="91"/>
      <c r="J99" s="114"/>
      <c r="K99" s="115">
        <f t="shared" si="4"/>
        <v>0</v>
      </c>
      <c r="U99" s="37"/>
      <c r="V99" s="47"/>
      <c r="W99" s="47"/>
      <c r="X99" s="47"/>
      <c r="Y99" s="47"/>
      <c r="Z99" s="91"/>
      <c r="AA99" s="47"/>
      <c r="AB99" s="91">
        <f t="shared" si="5"/>
        <v>0</v>
      </c>
      <c r="AC99" s="36"/>
      <c r="AD99" s="104"/>
      <c r="AI99" s="105"/>
      <c r="AJ99" s="37"/>
      <c r="AK99" s="47"/>
      <c r="AL99" s="47"/>
      <c r="AM99" s="47"/>
      <c r="AN99" s="91"/>
      <c r="AO99" s="47"/>
      <c r="AP99" s="47"/>
      <c r="AQ99" s="37"/>
      <c r="AR99" s="92"/>
      <c r="AS99" s="47"/>
      <c r="AT99" s="47"/>
      <c r="AU99" s="91"/>
      <c r="AV99" s="47"/>
      <c r="AW99" s="93"/>
      <c r="AX99" s="37"/>
      <c r="AY99" s="92"/>
      <c r="AZ99" s="47"/>
      <c r="BA99" s="47"/>
      <c r="BB99" s="91"/>
      <c r="BC99" s="47"/>
      <c r="BD99" s="93"/>
      <c r="BE99" s="37"/>
      <c r="BF99" s="92"/>
      <c r="BG99" s="47"/>
      <c r="BH99" s="47"/>
      <c r="BI99" s="91"/>
      <c r="BJ99" s="47"/>
      <c r="BK99" s="93"/>
      <c r="BL99" s="37"/>
    </row>
    <row r="100" spans="1:64" x14ac:dyDescent="0.3">
      <c r="A100" s="92"/>
      <c r="B100" s="47"/>
      <c r="C100" s="47"/>
      <c r="D100" s="47"/>
      <c r="E100" s="87"/>
      <c r="F100" s="87"/>
      <c r="G100" s="115">
        <f t="shared" si="3"/>
        <v>0</v>
      </c>
      <c r="H100" s="129"/>
      <c r="I100" s="91"/>
      <c r="J100" s="114"/>
      <c r="K100" s="115">
        <f t="shared" si="4"/>
        <v>0</v>
      </c>
      <c r="U100" s="37"/>
      <c r="V100" s="47"/>
      <c r="W100" s="47"/>
      <c r="X100" s="47"/>
      <c r="Y100" s="47"/>
      <c r="Z100" s="91"/>
      <c r="AA100" s="47"/>
      <c r="AB100" s="91">
        <f t="shared" si="5"/>
        <v>0</v>
      </c>
      <c r="AC100" s="36"/>
      <c r="AD100" s="104"/>
      <c r="AI100" s="105"/>
      <c r="AJ100" s="37"/>
      <c r="AK100" s="47"/>
      <c r="AL100" s="47"/>
      <c r="AM100" s="47"/>
      <c r="AN100" s="91"/>
      <c r="AO100" s="47"/>
      <c r="AP100" s="47"/>
      <c r="AQ100" s="37"/>
      <c r="AR100" s="92"/>
      <c r="AS100" s="47"/>
      <c r="AT100" s="47"/>
      <c r="AU100" s="91"/>
      <c r="AV100" s="47"/>
      <c r="AW100" s="93"/>
      <c r="AX100" s="37"/>
      <c r="AY100" s="92"/>
      <c r="AZ100" s="47"/>
      <c r="BA100" s="47"/>
      <c r="BB100" s="91"/>
      <c r="BC100" s="47"/>
      <c r="BD100" s="93"/>
      <c r="BE100" s="37"/>
      <c r="BF100" s="92"/>
      <c r="BG100" s="47"/>
      <c r="BH100" s="47"/>
      <c r="BI100" s="91"/>
      <c r="BJ100" s="47"/>
      <c r="BK100" s="93"/>
      <c r="BL100" s="37"/>
    </row>
    <row r="101" spans="1:64" x14ac:dyDescent="0.3">
      <c r="A101" s="92"/>
      <c r="B101" s="47"/>
      <c r="C101" s="47"/>
      <c r="D101" s="47"/>
      <c r="E101" s="87"/>
      <c r="F101" s="87"/>
      <c r="G101" s="115">
        <f t="shared" si="3"/>
        <v>0</v>
      </c>
      <c r="H101" s="129"/>
      <c r="I101" s="91"/>
      <c r="J101" s="114"/>
      <c r="K101" s="115">
        <f t="shared" si="4"/>
        <v>0</v>
      </c>
      <c r="U101" s="37"/>
      <c r="V101" s="47"/>
      <c r="W101" s="47"/>
      <c r="X101" s="47"/>
      <c r="Y101" s="47"/>
      <c r="Z101" s="91"/>
      <c r="AA101" s="47"/>
      <c r="AB101" s="91">
        <f t="shared" si="5"/>
        <v>0</v>
      </c>
      <c r="AC101" s="36"/>
      <c r="AD101" s="104"/>
      <c r="AI101" s="105"/>
      <c r="AJ101" s="37"/>
      <c r="AK101" s="47"/>
      <c r="AL101" s="47"/>
      <c r="AM101" s="47"/>
      <c r="AN101" s="91"/>
      <c r="AO101" s="47"/>
      <c r="AP101" s="47"/>
      <c r="AQ101" s="37"/>
      <c r="AR101" s="92"/>
      <c r="AS101" s="47"/>
      <c r="AT101" s="47"/>
      <c r="AU101" s="91"/>
      <c r="AV101" s="47"/>
      <c r="AW101" s="93"/>
      <c r="AX101" s="37"/>
      <c r="AY101" s="92"/>
      <c r="AZ101" s="47"/>
      <c r="BA101" s="47"/>
      <c r="BB101" s="91"/>
      <c r="BC101" s="47"/>
      <c r="BD101" s="93"/>
      <c r="BE101" s="37"/>
      <c r="BF101" s="92"/>
      <c r="BG101" s="47"/>
      <c r="BH101" s="47"/>
      <c r="BI101" s="91"/>
      <c r="BJ101" s="47"/>
      <c r="BK101" s="93"/>
      <c r="BL101" s="37"/>
    </row>
    <row r="102" spans="1:64" x14ac:dyDescent="0.3">
      <c r="A102" s="92"/>
      <c r="B102" s="47"/>
      <c r="C102" s="47"/>
      <c r="D102" s="47"/>
      <c r="E102" s="87"/>
      <c r="F102" s="87"/>
      <c r="G102" s="115">
        <f t="shared" si="3"/>
        <v>0</v>
      </c>
      <c r="H102" s="129"/>
      <c r="I102" s="91"/>
      <c r="J102" s="114"/>
      <c r="K102" s="115">
        <f t="shared" si="4"/>
        <v>0</v>
      </c>
      <c r="U102" s="37"/>
      <c r="V102" s="47"/>
      <c r="W102" s="47"/>
      <c r="X102" s="47"/>
      <c r="Y102" s="47"/>
      <c r="Z102" s="91"/>
      <c r="AA102" s="47"/>
      <c r="AB102" s="91">
        <f t="shared" si="5"/>
        <v>0</v>
      </c>
      <c r="AC102" s="36"/>
      <c r="AD102" s="104"/>
      <c r="AI102" s="105"/>
      <c r="AJ102" s="37"/>
      <c r="AK102" s="47"/>
      <c r="AL102" s="47"/>
      <c r="AM102" s="47"/>
      <c r="AN102" s="91"/>
      <c r="AO102" s="47"/>
      <c r="AP102" s="47"/>
      <c r="AQ102" s="37"/>
      <c r="AR102" s="92"/>
      <c r="AS102" s="47"/>
      <c r="AT102" s="47"/>
      <c r="AU102" s="91"/>
      <c r="AV102" s="47"/>
      <c r="AW102" s="93"/>
      <c r="AX102" s="37"/>
      <c r="AY102" s="92"/>
      <c r="AZ102" s="47"/>
      <c r="BA102" s="47"/>
      <c r="BB102" s="91"/>
      <c r="BC102" s="47"/>
      <c r="BD102" s="93"/>
      <c r="BE102" s="37"/>
      <c r="BF102" s="92"/>
      <c r="BG102" s="47"/>
      <c r="BH102" s="47"/>
      <c r="BI102" s="91"/>
      <c r="BJ102" s="47"/>
      <c r="BK102" s="93"/>
      <c r="BL102" s="37"/>
    </row>
    <row r="103" spans="1:64" x14ac:dyDescent="0.3">
      <c r="A103" s="92"/>
      <c r="B103" s="47"/>
      <c r="C103" s="47"/>
      <c r="D103" s="47"/>
      <c r="E103" s="87"/>
      <c r="F103" s="87"/>
      <c r="G103" s="115">
        <f t="shared" si="3"/>
        <v>0</v>
      </c>
      <c r="H103" s="129"/>
      <c r="I103" s="91"/>
      <c r="J103" s="114"/>
      <c r="K103" s="115">
        <f t="shared" si="4"/>
        <v>0</v>
      </c>
      <c r="U103" s="37"/>
      <c r="V103" s="47"/>
      <c r="W103" s="47"/>
      <c r="X103" s="47"/>
      <c r="Y103" s="47"/>
      <c r="Z103" s="91"/>
      <c r="AA103" s="47"/>
      <c r="AB103" s="91">
        <f t="shared" si="5"/>
        <v>0</v>
      </c>
      <c r="AC103" s="36"/>
      <c r="AD103" s="104"/>
      <c r="AI103" s="105"/>
      <c r="AJ103" s="37"/>
      <c r="AK103" s="47"/>
      <c r="AL103" s="47"/>
      <c r="AM103" s="47"/>
      <c r="AN103" s="91"/>
      <c r="AO103" s="47"/>
      <c r="AP103" s="47"/>
      <c r="AQ103" s="37"/>
      <c r="AR103" s="92"/>
      <c r="AS103" s="47"/>
      <c r="AT103" s="47"/>
      <c r="AU103" s="91"/>
      <c r="AV103" s="47"/>
      <c r="AW103" s="93"/>
      <c r="AX103" s="37"/>
      <c r="AY103" s="92"/>
      <c r="AZ103" s="47"/>
      <c r="BA103" s="47"/>
      <c r="BB103" s="91"/>
      <c r="BC103" s="47"/>
      <c r="BD103" s="93"/>
      <c r="BE103" s="37"/>
      <c r="BF103" s="92"/>
      <c r="BG103" s="47"/>
      <c r="BH103" s="47"/>
      <c r="BI103" s="91"/>
      <c r="BJ103" s="47"/>
      <c r="BK103" s="93"/>
      <c r="BL103" s="37"/>
    </row>
    <row r="104" spans="1:64" x14ac:dyDescent="0.3">
      <c r="A104" s="92"/>
      <c r="B104" s="47"/>
      <c r="C104" s="47"/>
      <c r="D104" s="47"/>
      <c r="E104" s="87"/>
      <c r="F104" s="87"/>
      <c r="G104" s="115">
        <f t="shared" si="3"/>
        <v>0</v>
      </c>
      <c r="H104" s="129"/>
      <c r="I104" s="91"/>
      <c r="J104" s="114"/>
      <c r="K104" s="115">
        <f t="shared" si="4"/>
        <v>0</v>
      </c>
      <c r="U104" s="37"/>
      <c r="V104" s="47"/>
      <c r="W104" s="47"/>
      <c r="X104" s="47"/>
      <c r="Y104" s="47"/>
      <c r="Z104" s="91"/>
      <c r="AA104" s="47"/>
      <c r="AB104" s="91">
        <f t="shared" si="5"/>
        <v>0</v>
      </c>
      <c r="AC104" s="36"/>
      <c r="AD104" s="104"/>
      <c r="AI104" s="105"/>
      <c r="AJ104" s="37"/>
      <c r="AK104" s="47"/>
      <c r="AL104" s="47"/>
      <c r="AM104" s="47"/>
      <c r="AN104" s="91"/>
      <c r="AO104" s="47"/>
      <c r="AP104" s="47"/>
      <c r="AQ104" s="37"/>
      <c r="AR104" s="92"/>
      <c r="AS104" s="47"/>
      <c r="AT104" s="47"/>
      <c r="AU104" s="91"/>
      <c r="AV104" s="47"/>
      <c r="AW104" s="93"/>
      <c r="AX104" s="37"/>
      <c r="AY104" s="92"/>
      <c r="AZ104" s="47"/>
      <c r="BA104" s="47"/>
      <c r="BB104" s="91"/>
      <c r="BC104" s="47"/>
      <c r="BD104" s="93"/>
      <c r="BE104" s="37"/>
      <c r="BF104" s="92"/>
      <c r="BG104" s="47"/>
      <c r="BH104" s="47"/>
      <c r="BI104" s="91"/>
      <c r="BJ104" s="47"/>
      <c r="BK104" s="93"/>
      <c r="BL104" s="37"/>
    </row>
    <row r="105" spans="1:64" x14ac:dyDescent="0.3">
      <c r="A105" s="92"/>
      <c r="B105" s="47"/>
      <c r="C105" s="47"/>
      <c r="D105" s="47"/>
      <c r="E105" s="87"/>
      <c r="F105" s="87"/>
      <c r="G105" s="115">
        <f t="shared" si="3"/>
        <v>0</v>
      </c>
      <c r="H105" s="129"/>
      <c r="I105" s="91"/>
      <c r="J105" s="114"/>
      <c r="K105" s="115">
        <f t="shared" si="4"/>
        <v>0</v>
      </c>
      <c r="U105" s="37"/>
      <c r="V105" s="47"/>
      <c r="W105" s="47"/>
      <c r="X105" s="47"/>
      <c r="Y105" s="47"/>
      <c r="Z105" s="91"/>
      <c r="AA105" s="47"/>
      <c r="AB105" s="91">
        <f t="shared" si="5"/>
        <v>0</v>
      </c>
      <c r="AC105" s="36"/>
      <c r="AD105" s="104"/>
      <c r="AI105" s="105"/>
      <c r="AJ105" s="37"/>
      <c r="AK105" s="47"/>
      <c r="AL105" s="47"/>
      <c r="AM105" s="47"/>
      <c r="AN105" s="91"/>
      <c r="AO105" s="47"/>
      <c r="AP105" s="47"/>
      <c r="AQ105" s="37"/>
      <c r="AR105" s="92"/>
      <c r="AS105" s="47"/>
      <c r="AT105" s="47"/>
      <c r="AU105" s="91"/>
      <c r="AV105" s="47"/>
      <c r="AW105" s="93"/>
      <c r="AX105" s="37"/>
      <c r="AY105" s="92"/>
      <c r="AZ105" s="47"/>
      <c r="BA105" s="47"/>
      <c r="BB105" s="91"/>
      <c r="BC105" s="47"/>
      <c r="BD105" s="93"/>
      <c r="BE105" s="37"/>
      <c r="BF105" s="92"/>
      <c r="BG105" s="47"/>
      <c r="BH105" s="47"/>
      <c r="BI105" s="91"/>
      <c r="BJ105" s="47"/>
      <c r="BK105" s="93"/>
      <c r="BL105" s="37"/>
    </row>
    <row r="106" spans="1:64" x14ac:dyDescent="0.3">
      <c r="A106" s="92"/>
      <c r="B106" s="47"/>
      <c r="C106" s="47"/>
      <c r="D106" s="47"/>
      <c r="E106" s="87"/>
      <c r="F106" s="87"/>
      <c r="G106" s="115">
        <f t="shared" si="3"/>
        <v>0</v>
      </c>
      <c r="H106" s="129"/>
      <c r="I106" s="91"/>
      <c r="J106" s="114"/>
      <c r="K106" s="115">
        <f t="shared" si="4"/>
        <v>0</v>
      </c>
      <c r="U106" s="37"/>
      <c r="V106" s="47"/>
      <c r="W106" s="47"/>
      <c r="X106" s="47"/>
      <c r="Y106" s="47"/>
      <c r="Z106" s="91"/>
      <c r="AA106" s="47"/>
      <c r="AB106" s="91">
        <f t="shared" si="5"/>
        <v>0</v>
      </c>
      <c r="AC106" s="36"/>
      <c r="AD106" s="104"/>
      <c r="AI106" s="105"/>
      <c r="AJ106" s="37"/>
      <c r="AK106" s="47"/>
      <c r="AL106" s="47"/>
      <c r="AM106" s="47"/>
      <c r="AN106" s="91"/>
      <c r="AO106" s="47"/>
      <c r="AP106" s="47"/>
      <c r="AQ106" s="37"/>
      <c r="AR106" s="92"/>
      <c r="AS106" s="47"/>
      <c r="AT106" s="47"/>
      <c r="AU106" s="91"/>
      <c r="AV106" s="47"/>
      <c r="AW106" s="93"/>
      <c r="AX106" s="37"/>
      <c r="AY106" s="92"/>
      <c r="AZ106" s="47"/>
      <c r="BA106" s="47"/>
      <c r="BB106" s="91"/>
      <c r="BC106" s="47"/>
      <c r="BD106" s="93"/>
      <c r="BE106" s="37"/>
      <c r="BF106" s="92"/>
      <c r="BG106" s="47"/>
      <c r="BH106" s="47"/>
      <c r="BI106" s="91"/>
      <c r="BJ106" s="47"/>
      <c r="BK106" s="93"/>
      <c r="BL106" s="37"/>
    </row>
    <row r="107" spans="1:64" x14ac:dyDescent="0.3">
      <c r="A107" s="92"/>
      <c r="B107" s="47"/>
      <c r="C107" s="47"/>
      <c r="D107" s="47"/>
      <c r="E107" s="87"/>
      <c r="F107" s="87"/>
      <c r="G107" s="115">
        <f t="shared" si="3"/>
        <v>0</v>
      </c>
      <c r="H107" s="129"/>
      <c r="I107" s="91"/>
      <c r="J107" s="114"/>
      <c r="K107" s="115">
        <f t="shared" si="4"/>
        <v>0</v>
      </c>
      <c r="U107" s="37"/>
      <c r="V107" s="47"/>
      <c r="W107" s="47"/>
      <c r="X107" s="47"/>
      <c r="Y107" s="47"/>
      <c r="Z107" s="91"/>
      <c r="AA107" s="47"/>
      <c r="AB107" s="91">
        <f t="shared" si="5"/>
        <v>0</v>
      </c>
      <c r="AC107" s="36"/>
      <c r="AD107" s="104"/>
      <c r="AI107" s="105"/>
      <c r="AJ107" s="37"/>
      <c r="AK107" s="47"/>
      <c r="AL107" s="47"/>
      <c r="AM107" s="47"/>
      <c r="AN107" s="91"/>
      <c r="AO107" s="47"/>
      <c r="AP107" s="47"/>
      <c r="AQ107" s="37"/>
      <c r="AR107" s="92"/>
      <c r="AS107" s="47"/>
      <c r="AT107" s="47"/>
      <c r="AU107" s="91"/>
      <c r="AV107" s="47"/>
      <c r="AW107" s="93"/>
      <c r="AX107" s="37"/>
      <c r="AY107" s="92"/>
      <c r="AZ107" s="47"/>
      <c r="BA107" s="47"/>
      <c r="BB107" s="91"/>
      <c r="BC107" s="47"/>
      <c r="BD107" s="93"/>
      <c r="BE107" s="37"/>
      <c r="BF107" s="92"/>
      <c r="BG107" s="47"/>
      <c r="BH107" s="47"/>
      <c r="BI107" s="91"/>
      <c r="BJ107" s="47"/>
      <c r="BK107" s="93"/>
      <c r="BL107" s="37"/>
    </row>
    <row r="108" spans="1:64" x14ac:dyDescent="0.3">
      <c r="A108" s="92"/>
      <c r="B108" s="47"/>
      <c r="C108" s="47"/>
      <c r="D108" s="47"/>
      <c r="E108" s="87"/>
      <c r="F108" s="87"/>
      <c r="G108" s="115">
        <f t="shared" si="3"/>
        <v>0</v>
      </c>
      <c r="H108" s="129"/>
      <c r="I108" s="91"/>
      <c r="J108" s="114"/>
      <c r="K108" s="115">
        <f t="shared" si="4"/>
        <v>0</v>
      </c>
      <c r="U108" s="37"/>
      <c r="V108" s="47"/>
      <c r="W108" s="47"/>
      <c r="X108" s="47"/>
      <c r="Y108" s="47"/>
      <c r="Z108" s="91"/>
      <c r="AA108" s="47"/>
      <c r="AB108" s="91">
        <f t="shared" si="5"/>
        <v>0</v>
      </c>
      <c r="AC108" s="36"/>
      <c r="AD108" s="104"/>
      <c r="AI108" s="105"/>
      <c r="AJ108" s="37"/>
      <c r="AK108" s="47"/>
      <c r="AL108" s="47"/>
      <c r="AM108" s="47"/>
      <c r="AN108" s="91"/>
      <c r="AO108" s="47"/>
      <c r="AP108" s="47"/>
      <c r="AQ108" s="37"/>
      <c r="AR108" s="92"/>
      <c r="AS108" s="47"/>
      <c r="AT108" s="47"/>
      <c r="AU108" s="91"/>
      <c r="AV108" s="47"/>
      <c r="AW108" s="93"/>
      <c r="AX108" s="37"/>
      <c r="AY108" s="92"/>
      <c r="AZ108" s="47"/>
      <c r="BA108" s="47"/>
      <c r="BB108" s="91"/>
      <c r="BC108" s="47"/>
      <c r="BD108" s="93"/>
      <c r="BE108" s="37"/>
      <c r="BF108" s="92"/>
      <c r="BG108" s="47"/>
      <c r="BH108" s="47"/>
      <c r="BI108" s="91"/>
      <c r="BJ108" s="47"/>
      <c r="BK108" s="93"/>
      <c r="BL108" s="37"/>
    </row>
    <row r="109" spans="1:64" x14ac:dyDescent="0.3">
      <c r="A109" s="92"/>
      <c r="B109" s="47"/>
      <c r="C109" s="47"/>
      <c r="D109" s="47"/>
      <c r="E109" s="87"/>
      <c r="F109" s="87"/>
      <c r="G109" s="115">
        <f t="shared" si="3"/>
        <v>0</v>
      </c>
      <c r="H109" s="129"/>
      <c r="I109" s="91"/>
      <c r="J109" s="114"/>
      <c r="K109" s="115">
        <f t="shared" si="4"/>
        <v>0</v>
      </c>
      <c r="U109" s="37"/>
      <c r="V109" s="47"/>
      <c r="W109" s="47"/>
      <c r="X109" s="47"/>
      <c r="Y109" s="47"/>
      <c r="Z109" s="91"/>
      <c r="AA109" s="47"/>
      <c r="AB109" s="91">
        <f t="shared" si="5"/>
        <v>0</v>
      </c>
      <c r="AC109" s="36"/>
      <c r="AD109" s="104"/>
      <c r="AI109" s="105"/>
      <c r="AJ109" s="37"/>
      <c r="AK109" s="47"/>
      <c r="AL109" s="47"/>
      <c r="AM109" s="47"/>
      <c r="AN109" s="91"/>
      <c r="AO109" s="47"/>
      <c r="AP109" s="47"/>
      <c r="AQ109" s="37"/>
      <c r="AR109" s="92"/>
      <c r="AS109" s="47"/>
      <c r="AT109" s="47"/>
      <c r="AU109" s="91"/>
      <c r="AV109" s="47"/>
      <c r="AW109" s="93"/>
      <c r="AX109" s="37"/>
      <c r="AY109" s="92"/>
      <c r="AZ109" s="47"/>
      <c r="BA109" s="47"/>
      <c r="BB109" s="91"/>
      <c r="BC109" s="47"/>
      <c r="BD109" s="93"/>
      <c r="BE109" s="37"/>
      <c r="BF109" s="92"/>
      <c r="BG109" s="47"/>
      <c r="BH109" s="47"/>
      <c r="BI109" s="91"/>
      <c r="BJ109" s="47"/>
      <c r="BK109" s="93"/>
      <c r="BL109" s="37"/>
    </row>
    <row r="110" spans="1:64" x14ac:dyDescent="0.3">
      <c r="A110" s="92"/>
      <c r="B110" s="47"/>
      <c r="C110" s="47"/>
      <c r="D110" s="47"/>
      <c r="E110" s="87"/>
      <c r="F110" s="87"/>
      <c r="G110" s="115">
        <f t="shared" si="3"/>
        <v>0</v>
      </c>
      <c r="H110" s="129"/>
      <c r="I110" s="91"/>
      <c r="J110" s="114"/>
      <c r="K110" s="115">
        <f t="shared" si="4"/>
        <v>0</v>
      </c>
      <c r="U110" s="37"/>
      <c r="V110" s="47"/>
      <c r="W110" s="47"/>
      <c r="X110" s="47"/>
      <c r="Y110" s="47"/>
      <c r="Z110" s="91"/>
      <c r="AA110" s="47"/>
      <c r="AB110" s="91">
        <f t="shared" si="5"/>
        <v>0</v>
      </c>
      <c r="AC110" s="36"/>
      <c r="AD110" s="104"/>
      <c r="AI110" s="105"/>
      <c r="AJ110" s="37"/>
      <c r="AK110" s="47"/>
      <c r="AL110" s="47"/>
      <c r="AM110" s="47"/>
      <c r="AN110" s="91"/>
      <c r="AO110" s="47"/>
      <c r="AP110" s="47"/>
      <c r="AQ110" s="37"/>
      <c r="AR110" s="92"/>
      <c r="AS110" s="47"/>
      <c r="AT110" s="47"/>
      <c r="AU110" s="91"/>
      <c r="AV110" s="47"/>
      <c r="AW110" s="93"/>
      <c r="AX110" s="37"/>
      <c r="AY110" s="92"/>
      <c r="AZ110" s="47"/>
      <c r="BA110" s="47"/>
      <c r="BB110" s="91"/>
      <c r="BC110" s="47"/>
      <c r="BD110" s="93"/>
      <c r="BE110" s="37"/>
      <c r="BF110" s="92"/>
      <c r="BG110" s="47"/>
      <c r="BH110" s="47"/>
      <c r="BI110" s="91"/>
      <c r="BJ110" s="47"/>
      <c r="BK110" s="93"/>
      <c r="BL110" s="37"/>
    </row>
    <row r="111" spans="1:64" x14ac:dyDescent="0.3">
      <c r="A111" s="92"/>
      <c r="B111" s="47"/>
      <c r="C111" s="47"/>
      <c r="D111" s="47"/>
      <c r="E111" s="87"/>
      <c r="F111" s="87"/>
      <c r="G111" s="115">
        <f t="shared" si="3"/>
        <v>0</v>
      </c>
      <c r="H111" s="129"/>
      <c r="I111" s="91"/>
      <c r="J111" s="114"/>
      <c r="K111" s="115">
        <f t="shared" si="4"/>
        <v>0</v>
      </c>
      <c r="U111" s="37"/>
      <c r="V111" s="47"/>
      <c r="W111" s="47"/>
      <c r="X111" s="47"/>
      <c r="Y111" s="47"/>
      <c r="Z111" s="91"/>
      <c r="AA111" s="47"/>
      <c r="AB111" s="91">
        <f t="shared" si="5"/>
        <v>0</v>
      </c>
      <c r="AC111" s="36"/>
      <c r="AD111" s="104"/>
      <c r="AI111" s="105"/>
      <c r="AJ111" s="37"/>
      <c r="AK111" s="47"/>
      <c r="AL111" s="47"/>
      <c r="AM111" s="47"/>
      <c r="AN111" s="91"/>
      <c r="AO111" s="47"/>
      <c r="AP111" s="47"/>
      <c r="AQ111" s="37"/>
      <c r="AR111" s="92"/>
      <c r="AS111" s="47"/>
      <c r="AT111" s="47"/>
      <c r="AU111" s="91"/>
      <c r="AV111" s="47"/>
      <c r="AW111" s="93"/>
      <c r="AX111" s="37"/>
      <c r="AY111" s="92"/>
      <c r="AZ111" s="47"/>
      <c r="BA111" s="47"/>
      <c r="BB111" s="91"/>
      <c r="BC111" s="47"/>
      <c r="BD111" s="93"/>
      <c r="BE111" s="37"/>
      <c r="BF111" s="92"/>
      <c r="BG111" s="47"/>
      <c r="BH111" s="47"/>
      <c r="BI111" s="91"/>
      <c r="BJ111" s="47"/>
      <c r="BK111" s="93"/>
      <c r="BL111" s="37"/>
    </row>
    <row r="112" spans="1:64" x14ac:dyDescent="0.3">
      <c r="A112" s="92"/>
      <c r="B112" s="47"/>
      <c r="C112" s="47"/>
      <c r="D112" s="47"/>
      <c r="E112" s="87"/>
      <c r="F112" s="87"/>
      <c r="G112" s="115">
        <f t="shared" si="3"/>
        <v>0</v>
      </c>
      <c r="H112" s="129"/>
      <c r="I112" s="91"/>
      <c r="J112" s="114"/>
      <c r="K112" s="115">
        <f t="shared" si="4"/>
        <v>0</v>
      </c>
      <c r="U112" s="37"/>
      <c r="V112" s="47"/>
      <c r="W112" s="47"/>
      <c r="X112" s="47"/>
      <c r="Y112" s="47"/>
      <c r="Z112" s="91"/>
      <c r="AA112" s="47"/>
      <c r="AB112" s="91">
        <f t="shared" si="5"/>
        <v>0</v>
      </c>
      <c r="AC112" s="36"/>
      <c r="AD112" s="104"/>
      <c r="AI112" s="105"/>
      <c r="AJ112" s="37"/>
      <c r="AK112" s="47"/>
      <c r="AL112" s="47"/>
      <c r="AM112" s="47"/>
      <c r="AN112" s="91"/>
      <c r="AO112" s="47"/>
      <c r="AP112" s="47"/>
      <c r="AQ112" s="37"/>
      <c r="AR112" s="92"/>
      <c r="AS112" s="47"/>
      <c r="AT112" s="47"/>
      <c r="AU112" s="91"/>
      <c r="AV112" s="47"/>
      <c r="AW112" s="93"/>
      <c r="AX112" s="37"/>
      <c r="AY112" s="92"/>
      <c r="AZ112" s="47"/>
      <c r="BA112" s="47"/>
      <c r="BB112" s="91"/>
      <c r="BC112" s="47"/>
      <c r="BD112" s="93"/>
      <c r="BE112" s="37"/>
      <c r="BF112" s="92"/>
      <c r="BG112" s="47"/>
      <c r="BH112" s="47"/>
      <c r="BI112" s="91"/>
      <c r="BJ112" s="47"/>
      <c r="BK112" s="93"/>
      <c r="BL112" s="37"/>
    </row>
    <row r="113" spans="1:64" x14ac:dyDescent="0.3">
      <c r="A113" s="92"/>
      <c r="B113" s="47"/>
      <c r="C113" s="47"/>
      <c r="D113" s="47"/>
      <c r="E113" s="87"/>
      <c r="F113" s="87"/>
      <c r="G113" s="115">
        <f t="shared" si="3"/>
        <v>0</v>
      </c>
      <c r="H113" s="129"/>
      <c r="I113" s="91"/>
      <c r="J113" s="114"/>
      <c r="K113" s="115">
        <f t="shared" si="4"/>
        <v>0</v>
      </c>
      <c r="U113" s="37"/>
      <c r="V113" s="47"/>
      <c r="W113" s="47"/>
      <c r="X113" s="47"/>
      <c r="Y113" s="47"/>
      <c r="Z113" s="91"/>
      <c r="AA113" s="47"/>
      <c r="AB113" s="91">
        <f t="shared" si="5"/>
        <v>0</v>
      </c>
      <c r="AC113" s="36"/>
      <c r="AD113" s="104"/>
      <c r="AI113" s="105"/>
      <c r="AJ113" s="37"/>
      <c r="AK113" s="47"/>
      <c r="AL113" s="47"/>
      <c r="AM113" s="47"/>
      <c r="AN113" s="91"/>
      <c r="AO113" s="47"/>
      <c r="AP113" s="47"/>
      <c r="AQ113" s="37"/>
      <c r="AR113" s="92"/>
      <c r="AS113" s="47"/>
      <c r="AT113" s="47"/>
      <c r="AU113" s="91"/>
      <c r="AV113" s="47"/>
      <c r="AW113" s="93"/>
      <c r="AX113" s="37"/>
      <c r="AY113" s="92"/>
      <c r="AZ113" s="47"/>
      <c r="BA113" s="47"/>
      <c r="BB113" s="91"/>
      <c r="BC113" s="47"/>
      <c r="BD113" s="93"/>
      <c r="BE113" s="37"/>
      <c r="BF113" s="92"/>
      <c r="BG113" s="47"/>
      <c r="BH113" s="47"/>
      <c r="BI113" s="91"/>
      <c r="BJ113" s="47"/>
      <c r="BK113" s="93"/>
      <c r="BL113" s="37"/>
    </row>
    <row r="114" spans="1:64" x14ac:dyDescent="0.3">
      <c r="A114" s="92"/>
      <c r="B114" s="47"/>
      <c r="C114" s="47"/>
      <c r="D114" s="47"/>
      <c r="E114" s="87"/>
      <c r="F114" s="87"/>
      <c r="G114" s="115">
        <f t="shared" si="3"/>
        <v>0</v>
      </c>
      <c r="H114" s="129"/>
      <c r="I114" s="91"/>
      <c r="J114" s="114"/>
      <c r="K114" s="115">
        <f t="shared" si="4"/>
        <v>0</v>
      </c>
      <c r="U114" s="37"/>
      <c r="V114" s="47"/>
      <c r="W114" s="47"/>
      <c r="X114" s="47"/>
      <c r="Y114" s="47"/>
      <c r="Z114" s="91"/>
      <c r="AA114" s="47"/>
      <c r="AB114" s="91">
        <f t="shared" si="5"/>
        <v>0</v>
      </c>
      <c r="AC114" s="36"/>
      <c r="AD114" s="104"/>
      <c r="AI114" s="105"/>
      <c r="AJ114" s="37"/>
      <c r="AK114" s="47"/>
      <c r="AL114" s="47"/>
      <c r="AM114" s="47"/>
      <c r="AN114" s="91"/>
      <c r="AO114" s="47"/>
      <c r="AP114" s="47"/>
      <c r="AQ114" s="37"/>
      <c r="AR114" s="92"/>
      <c r="AS114" s="47"/>
      <c r="AT114" s="47"/>
      <c r="AU114" s="91"/>
      <c r="AV114" s="47"/>
      <c r="AW114" s="93"/>
      <c r="AX114" s="37"/>
      <c r="AY114" s="92"/>
      <c r="AZ114" s="47"/>
      <c r="BA114" s="47"/>
      <c r="BB114" s="91"/>
      <c r="BC114" s="47"/>
      <c r="BD114" s="93"/>
      <c r="BE114" s="37"/>
      <c r="BF114" s="92"/>
      <c r="BG114" s="47"/>
      <c r="BH114" s="47"/>
      <c r="BI114" s="91"/>
      <c r="BJ114" s="47"/>
      <c r="BK114" s="93"/>
      <c r="BL114" s="37"/>
    </row>
    <row r="115" spans="1:64" x14ac:dyDescent="0.3">
      <c r="A115" s="92"/>
      <c r="B115" s="47"/>
      <c r="C115" s="47"/>
      <c r="D115" s="47"/>
      <c r="E115" s="87"/>
      <c r="F115" s="87"/>
      <c r="G115" s="115">
        <f t="shared" si="3"/>
        <v>0</v>
      </c>
      <c r="H115" s="129"/>
      <c r="I115" s="91"/>
      <c r="J115" s="114"/>
      <c r="K115" s="115">
        <f t="shared" si="4"/>
        <v>0</v>
      </c>
      <c r="U115" s="37"/>
      <c r="V115" s="47"/>
      <c r="W115" s="47"/>
      <c r="X115" s="47"/>
      <c r="Y115" s="47"/>
      <c r="Z115" s="91"/>
      <c r="AA115" s="47"/>
      <c r="AB115" s="91">
        <f t="shared" si="5"/>
        <v>0</v>
      </c>
      <c r="AC115" s="36"/>
      <c r="AD115" s="104"/>
      <c r="AI115" s="105"/>
      <c r="AJ115" s="37"/>
      <c r="AK115" s="47"/>
      <c r="AL115" s="47"/>
      <c r="AM115" s="47"/>
      <c r="AN115" s="91"/>
      <c r="AO115" s="47"/>
      <c r="AP115" s="47"/>
      <c r="AQ115" s="37"/>
      <c r="AR115" s="92"/>
      <c r="AS115" s="47"/>
      <c r="AT115" s="47"/>
      <c r="AU115" s="91"/>
      <c r="AV115" s="47"/>
      <c r="AW115" s="93"/>
      <c r="AX115" s="37"/>
      <c r="AY115" s="92"/>
      <c r="AZ115" s="47"/>
      <c r="BA115" s="47"/>
      <c r="BB115" s="91"/>
      <c r="BC115" s="47"/>
      <c r="BD115" s="93"/>
      <c r="BE115" s="37"/>
      <c r="BF115" s="92"/>
      <c r="BG115" s="47"/>
      <c r="BH115" s="47"/>
      <c r="BI115" s="91"/>
      <c r="BJ115" s="47"/>
      <c r="BK115" s="93"/>
      <c r="BL115" s="37"/>
    </row>
    <row r="116" spans="1:64" x14ac:dyDescent="0.3">
      <c r="A116" s="92"/>
      <c r="B116" s="47"/>
      <c r="C116" s="47"/>
      <c r="D116" s="47"/>
      <c r="E116" s="87"/>
      <c r="F116" s="87"/>
      <c r="G116" s="115">
        <f t="shared" si="3"/>
        <v>0</v>
      </c>
      <c r="H116" s="129"/>
      <c r="I116" s="91"/>
      <c r="J116" s="114"/>
      <c r="K116" s="115">
        <f t="shared" si="4"/>
        <v>0</v>
      </c>
      <c r="U116" s="37"/>
      <c r="V116" s="47"/>
      <c r="W116" s="47"/>
      <c r="X116" s="47"/>
      <c r="Y116" s="47"/>
      <c r="Z116" s="91"/>
      <c r="AA116" s="47"/>
      <c r="AB116" s="91">
        <f t="shared" si="5"/>
        <v>0</v>
      </c>
      <c r="AC116" s="36"/>
      <c r="AD116" s="104"/>
      <c r="AI116" s="105"/>
      <c r="AJ116" s="37"/>
      <c r="AK116" s="47"/>
      <c r="AL116" s="47"/>
      <c r="AM116" s="47"/>
      <c r="AN116" s="91"/>
      <c r="AO116" s="47"/>
      <c r="AP116" s="47"/>
      <c r="AQ116" s="37"/>
      <c r="AR116" s="92"/>
      <c r="AS116" s="47"/>
      <c r="AT116" s="47"/>
      <c r="AU116" s="91"/>
      <c r="AV116" s="47"/>
      <c r="AW116" s="93"/>
      <c r="AX116" s="37"/>
      <c r="AY116" s="92"/>
      <c r="AZ116" s="47"/>
      <c r="BA116" s="47"/>
      <c r="BB116" s="91"/>
      <c r="BC116" s="47"/>
      <c r="BD116" s="93"/>
      <c r="BE116" s="37"/>
      <c r="BF116" s="92"/>
      <c r="BG116" s="47"/>
      <c r="BH116" s="47"/>
      <c r="BI116" s="91"/>
      <c r="BJ116" s="47"/>
      <c r="BK116" s="93"/>
      <c r="BL116" s="37"/>
    </row>
    <row r="117" spans="1:64" x14ac:dyDescent="0.3">
      <c r="A117" s="92"/>
      <c r="B117" s="47"/>
      <c r="C117" s="47"/>
      <c r="D117" s="47"/>
      <c r="E117" s="87"/>
      <c r="F117" s="87"/>
      <c r="G117" s="115">
        <f t="shared" si="3"/>
        <v>0</v>
      </c>
      <c r="H117" s="129"/>
      <c r="I117" s="91"/>
      <c r="J117" s="114"/>
      <c r="K117" s="115">
        <f t="shared" si="4"/>
        <v>0</v>
      </c>
      <c r="U117" s="37"/>
      <c r="V117" s="47"/>
      <c r="W117" s="47"/>
      <c r="X117" s="47"/>
      <c r="Y117" s="47"/>
      <c r="Z117" s="91"/>
      <c r="AA117" s="47"/>
      <c r="AB117" s="91">
        <f t="shared" si="5"/>
        <v>0</v>
      </c>
      <c r="AC117" s="36"/>
      <c r="AD117" s="104"/>
      <c r="AI117" s="105"/>
      <c r="AJ117" s="37"/>
      <c r="AK117" s="47"/>
      <c r="AL117" s="47"/>
      <c r="AM117" s="47"/>
      <c r="AN117" s="91"/>
      <c r="AO117" s="47"/>
      <c r="AP117" s="47"/>
      <c r="AQ117" s="37"/>
      <c r="AR117" s="92"/>
      <c r="AS117" s="47"/>
      <c r="AT117" s="47"/>
      <c r="AU117" s="91"/>
      <c r="AV117" s="47"/>
      <c r="AW117" s="93"/>
      <c r="AX117" s="37"/>
      <c r="AY117" s="92"/>
      <c r="AZ117" s="47"/>
      <c r="BA117" s="47"/>
      <c r="BB117" s="91"/>
      <c r="BC117" s="47"/>
      <c r="BD117" s="93"/>
      <c r="BE117" s="37"/>
      <c r="BF117" s="92"/>
      <c r="BG117" s="47"/>
      <c r="BH117" s="47"/>
      <c r="BI117" s="91"/>
      <c r="BJ117" s="47"/>
      <c r="BK117" s="93"/>
      <c r="BL117" s="37"/>
    </row>
    <row r="118" spans="1:64" x14ac:dyDescent="0.3">
      <c r="A118" s="92"/>
      <c r="B118" s="47"/>
      <c r="C118" s="47"/>
      <c r="D118" s="47"/>
      <c r="E118" s="87"/>
      <c r="F118" s="87"/>
      <c r="G118" s="115">
        <f t="shared" si="3"/>
        <v>0</v>
      </c>
      <c r="H118" s="129"/>
      <c r="I118" s="91"/>
      <c r="J118" s="114"/>
      <c r="K118" s="115">
        <f t="shared" si="4"/>
        <v>0</v>
      </c>
      <c r="U118" s="37"/>
      <c r="V118" s="47"/>
      <c r="W118" s="47"/>
      <c r="X118" s="47"/>
      <c r="Y118" s="47"/>
      <c r="Z118" s="91"/>
      <c r="AA118" s="47"/>
      <c r="AB118" s="91">
        <f t="shared" si="5"/>
        <v>0</v>
      </c>
      <c r="AC118" s="36"/>
      <c r="AD118" s="104"/>
      <c r="AI118" s="105"/>
      <c r="AJ118" s="37"/>
      <c r="AK118" s="47"/>
      <c r="AL118" s="47"/>
      <c r="AM118" s="47"/>
      <c r="AN118" s="91"/>
      <c r="AO118" s="47"/>
      <c r="AP118" s="47"/>
      <c r="AQ118" s="37"/>
      <c r="AR118" s="92"/>
      <c r="AS118" s="47"/>
      <c r="AT118" s="47"/>
      <c r="AU118" s="91"/>
      <c r="AV118" s="47"/>
      <c r="AW118" s="93"/>
      <c r="AX118" s="37"/>
      <c r="AY118" s="92"/>
      <c r="AZ118" s="47"/>
      <c r="BA118" s="47"/>
      <c r="BB118" s="91"/>
      <c r="BC118" s="47"/>
      <c r="BD118" s="93"/>
      <c r="BE118" s="37"/>
      <c r="BF118" s="92"/>
      <c r="BG118" s="47"/>
      <c r="BH118" s="47"/>
      <c r="BI118" s="91"/>
      <c r="BJ118" s="47"/>
      <c r="BK118" s="93"/>
      <c r="BL118" s="37"/>
    </row>
    <row r="119" spans="1:64" x14ac:dyDescent="0.3">
      <c r="A119" s="92"/>
      <c r="B119" s="47"/>
      <c r="C119" s="47"/>
      <c r="D119" s="47"/>
      <c r="E119" s="87"/>
      <c r="F119" s="87"/>
      <c r="G119" s="115">
        <f t="shared" si="3"/>
        <v>0</v>
      </c>
      <c r="H119" s="129"/>
      <c r="I119" s="91"/>
      <c r="J119" s="114"/>
      <c r="K119" s="115">
        <f t="shared" si="4"/>
        <v>0</v>
      </c>
      <c r="U119" s="37"/>
      <c r="V119" s="47"/>
      <c r="W119" s="47"/>
      <c r="X119" s="47"/>
      <c r="Y119" s="47"/>
      <c r="Z119" s="91"/>
      <c r="AA119" s="47"/>
      <c r="AB119" s="91">
        <f t="shared" si="5"/>
        <v>0</v>
      </c>
      <c r="AC119" s="36"/>
      <c r="AD119" s="104"/>
      <c r="AI119" s="105"/>
      <c r="AJ119" s="37"/>
      <c r="AK119" s="47"/>
      <c r="AL119" s="47"/>
      <c r="AM119" s="47"/>
      <c r="AN119" s="91"/>
      <c r="AO119" s="47"/>
      <c r="AP119" s="47"/>
      <c r="AQ119" s="37"/>
      <c r="AR119" s="92"/>
      <c r="AS119" s="47"/>
      <c r="AT119" s="47"/>
      <c r="AU119" s="91"/>
      <c r="AV119" s="47"/>
      <c r="AW119" s="93"/>
      <c r="AX119" s="37"/>
      <c r="AY119" s="92"/>
      <c r="AZ119" s="47"/>
      <c r="BA119" s="47"/>
      <c r="BB119" s="91"/>
      <c r="BC119" s="47"/>
      <c r="BD119" s="93"/>
      <c r="BE119" s="37"/>
      <c r="BF119" s="92"/>
      <c r="BG119" s="47"/>
      <c r="BH119" s="47"/>
      <c r="BI119" s="91"/>
      <c r="BJ119" s="47"/>
      <c r="BK119" s="93"/>
      <c r="BL119" s="37"/>
    </row>
    <row r="120" spans="1:64" x14ac:dyDescent="0.3">
      <c r="A120" s="92"/>
      <c r="B120" s="47"/>
      <c r="C120" s="47"/>
      <c r="D120" s="47"/>
      <c r="E120" s="87"/>
      <c r="F120" s="87"/>
      <c r="G120" s="115">
        <f t="shared" si="3"/>
        <v>0</v>
      </c>
      <c r="H120" s="129"/>
      <c r="I120" s="91"/>
      <c r="J120" s="114"/>
      <c r="K120" s="115">
        <f t="shared" si="4"/>
        <v>0</v>
      </c>
      <c r="U120" s="37"/>
      <c r="V120" s="47"/>
      <c r="W120" s="47"/>
      <c r="X120" s="47"/>
      <c r="Y120" s="47"/>
      <c r="Z120" s="91"/>
      <c r="AA120" s="47"/>
      <c r="AB120" s="91">
        <f t="shared" si="5"/>
        <v>0</v>
      </c>
      <c r="AC120" s="36"/>
      <c r="AD120" s="104"/>
      <c r="AI120" s="105"/>
      <c r="AJ120" s="37"/>
      <c r="AK120" s="47"/>
      <c r="AL120" s="47"/>
      <c r="AM120" s="47"/>
      <c r="AN120" s="91"/>
      <c r="AO120" s="47"/>
      <c r="AP120" s="47"/>
      <c r="AQ120" s="37"/>
      <c r="AR120" s="92"/>
      <c r="AS120" s="47"/>
      <c r="AT120" s="47"/>
      <c r="AU120" s="91"/>
      <c r="AV120" s="47"/>
      <c r="AW120" s="93"/>
      <c r="AX120" s="37"/>
      <c r="AY120" s="92"/>
      <c r="AZ120" s="47"/>
      <c r="BA120" s="47"/>
      <c r="BB120" s="91"/>
      <c r="BC120" s="47"/>
      <c r="BD120" s="93"/>
      <c r="BE120" s="37"/>
      <c r="BF120" s="92"/>
      <c r="BG120" s="47"/>
      <c r="BH120" s="47"/>
      <c r="BI120" s="91"/>
      <c r="BJ120" s="47"/>
      <c r="BK120" s="93"/>
      <c r="BL120" s="37"/>
    </row>
    <row r="121" spans="1:64" x14ac:dyDescent="0.3">
      <c r="A121" s="92"/>
      <c r="B121" s="47"/>
      <c r="C121" s="47"/>
      <c r="D121" s="47"/>
      <c r="E121" s="87"/>
      <c r="F121" s="87"/>
      <c r="G121" s="115">
        <f t="shared" si="3"/>
        <v>0</v>
      </c>
      <c r="H121" s="129"/>
      <c r="I121" s="91"/>
      <c r="J121" s="114"/>
      <c r="K121" s="115">
        <f t="shared" si="4"/>
        <v>0</v>
      </c>
      <c r="U121" s="37"/>
      <c r="V121" s="47"/>
      <c r="W121" s="47"/>
      <c r="X121" s="47"/>
      <c r="Y121" s="47"/>
      <c r="Z121" s="91"/>
      <c r="AA121" s="47"/>
      <c r="AB121" s="91">
        <f t="shared" si="5"/>
        <v>0</v>
      </c>
      <c r="AC121" s="36"/>
      <c r="AD121" s="104"/>
      <c r="AI121" s="105"/>
      <c r="AJ121" s="37"/>
      <c r="AK121" s="47"/>
      <c r="AL121" s="47"/>
      <c r="AM121" s="47"/>
      <c r="AN121" s="91"/>
      <c r="AO121" s="47"/>
      <c r="AP121" s="47"/>
      <c r="AQ121" s="37"/>
      <c r="AR121" s="92"/>
      <c r="AS121" s="47"/>
      <c r="AT121" s="47"/>
      <c r="AU121" s="91"/>
      <c r="AV121" s="47"/>
      <c r="AW121" s="93"/>
      <c r="AX121" s="37"/>
      <c r="AY121" s="92"/>
      <c r="AZ121" s="47"/>
      <c r="BA121" s="47"/>
      <c r="BB121" s="91"/>
      <c r="BC121" s="47"/>
      <c r="BD121" s="93"/>
      <c r="BE121" s="37"/>
      <c r="BF121" s="92"/>
      <c r="BG121" s="47"/>
      <c r="BH121" s="47"/>
      <c r="BI121" s="91"/>
      <c r="BJ121" s="47"/>
      <c r="BK121" s="93"/>
      <c r="BL121" s="37"/>
    </row>
    <row r="122" spans="1:64" x14ac:dyDescent="0.3">
      <c r="A122" s="92"/>
      <c r="B122" s="47"/>
      <c r="C122" s="47"/>
      <c r="D122" s="47"/>
      <c r="E122" s="87"/>
      <c r="F122" s="87"/>
      <c r="G122" s="115">
        <f t="shared" si="3"/>
        <v>0</v>
      </c>
      <c r="H122" s="129"/>
      <c r="I122" s="91"/>
      <c r="J122" s="114"/>
      <c r="K122" s="115">
        <f t="shared" si="4"/>
        <v>0</v>
      </c>
      <c r="U122" s="37"/>
      <c r="V122" s="47"/>
      <c r="W122" s="47"/>
      <c r="X122" s="47"/>
      <c r="Y122" s="47"/>
      <c r="Z122" s="91"/>
      <c r="AA122" s="47"/>
      <c r="AB122" s="91">
        <f t="shared" si="5"/>
        <v>0</v>
      </c>
      <c r="AC122" s="36"/>
      <c r="AD122" s="104"/>
      <c r="AI122" s="105"/>
      <c r="AJ122" s="37"/>
      <c r="AK122" s="47"/>
      <c r="AL122" s="47"/>
      <c r="AM122" s="47"/>
      <c r="AN122" s="91"/>
      <c r="AO122" s="47"/>
      <c r="AP122" s="47"/>
      <c r="AQ122" s="37"/>
      <c r="AR122" s="92"/>
      <c r="AS122" s="47"/>
      <c r="AT122" s="47"/>
      <c r="AU122" s="91"/>
      <c r="AV122" s="47"/>
      <c r="AW122" s="93"/>
      <c r="AX122" s="37"/>
      <c r="AY122" s="92"/>
      <c r="AZ122" s="47"/>
      <c r="BA122" s="47"/>
      <c r="BB122" s="91"/>
      <c r="BC122" s="47"/>
      <c r="BD122" s="93"/>
      <c r="BE122" s="37"/>
      <c r="BF122" s="92"/>
      <c r="BG122" s="47"/>
      <c r="BH122" s="47"/>
      <c r="BI122" s="91"/>
      <c r="BJ122" s="47"/>
      <c r="BK122" s="93"/>
      <c r="BL122" s="37"/>
    </row>
    <row r="123" spans="1:64" x14ac:dyDescent="0.3">
      <c r="A123" s="92"/>
      <c r="B123" s="47"/>
      <c r="C123" s="47"/>
      <c r="D123" s="47"/>
      <c r="E123" s="87"/>
      <c r="F123" s="87"/>
      <c r="G123" s="115">
        <f t="shared" si="3"/>
        <v>0</v>
      </c>
      <c r="H123" s="129"/>
      <c r="I123" s="91"/>
      <c r="J123" s="114"/>
      <c r="K123" s="115">
        <f t="shared" si="4"/>
        <v>0</v>
      </c>
      <c r="U123" s="37"/>
      <c r="V123" s="47"/>
      <c r="W123" s="47"/>
      <c r="X123" s="47"/>
      <c r="Y123" s="47"/>
      <c r="Z123" s="91"/>
      <c r="AA123" s="47"/>
      <c r="AB123" s="91">
        <f t="shared" si="5"/>
        <v>0</v>
      </c>
      <c r="AC123" s="36"/>
      <c r="AD123" s="104"/>
      <c r="AI123" s="105"/>
      <c r="AJ123" s="37"/>
      <c r="AK123" s="47"/>
      <c r="AL123" s="47"/>
      <c r="AM123" s="47"/>
      <c r="AN123" s="91"/>
      <c r="AO123" s="47"/>
      <c r="AP123" s="47"/>
      <c r="AQ123" s="37"/>
      <c r="AR123" s="92"/>
      <c r="AS123" s="47"/>
      <c r="AT123" s="47"/>
      <c r="AU123" s="91"/>
      <c r="AV123" s="47"/>
      <c r="AW123" s="93"/>
      <c r="AX123" s="37"/>
      <c r="AY123" s="92"/>
      <c r="AZ123" s="47"/>
      <c r="BA123" s="47"/>
      <c r="BB123" s="91"/>
      <c r="BC123" s="47"/>
      <c r="BD123" s="93"/>
      <c r="BE123" s="37"/>
      <c r="BF123" s="92"/>
      <c r="BG123" s="47"/>
      <c r="BH123" s="47"/>
      <c r="BI123" s="91"/>
      <c r="BJ123" s="47"/>
      <c r="BK123" s="93"/>
      <c r="BL123" s="37"/>
    </row>
    <row r="124" spans="1:64" x14ac:dyDescent="0.3">
      <c r="A124" s="92"/>
      <c r="B124" s="47"/>
      <c r="C124" s="47"/>
      <c r="D124" s="47"/>
      <c r="E124" s="87"/>
      <c r="F124" s="87"/>
      <c r="G124" s="115">
        <f t="shared" si="3"/>
        <v>0</v>
      </c>
      <c r="H124" s="129"/>
      <c r="I124" s="91"/>
      <c r="J124" s="114"/>
      <c r="K124" s="115">
        <f t="shared" si="4"/>
        <v>0</v>
      </c>
      <c r="U124" s="37"/>
      <c r="V124" s="47"/>
      <c r="W124" s="47"/>
      <c r="X124" s="47"/>
      <c r="Y124" s="47"/>
      <c r="Z124" s="91"/>
      <c r="AA124" s="47"/>
      <c r="AB124" s="91">
        <f t="shared" si="5"/>
        <v>0</v>
      </c>
      <c r="AC124" s="36"/>
      <c r="AD124" s="104"/>
      <c r="AI124" s="105"/>
      <c r="AJ124" s="37"/>
      <c r="AK124" s="47"/>
      <c r="AL124" s="47"/>
      <c r="AM124" s="47"/>
      <c r="AN124" s="91"/>
      <c r="AO124" s="47"/>
      <c r="AP124" s="47"/>
      <c r="AQ124" s="37"/>
      <c r="AR124" s="92"/>
      <c r="AS124" s="47"/>
      <c r="AT124" s="47"/>
      <c r="AU124" s="91"/>
      <c r="AV124" s="47"/>
      <c r="AW124" s="93"/>
      <c r="AX124" s="37"/>
      <c r="AY124" s="92"/>
      <c r="AZ124" s="47"/>
      <c r="BA124" s="47"/>
      <c r="BB124" s="91"/>
      <c r="BC124" s="47"/>
      <c r="BD124" s="93"/>
      <c r="BE124" s="37"/>
      <c r="BF124" s="92"/>
      <c r="BG124" s="47"/>
      <c r="BH124" s="47"/>
      <c r="BI124" s="91"/>
      <c r="BJ124" s="47"/>
      <c r="BK124" s="93"/>
      <c r="BL124" s="37"/>
    </row>
    <row r="125" spans="1:64" x14ac:dyDescent="0.3">
      <c r="A125" s="92"/>
      <c r="B125" s="47"/>
      <c r="C125" s="47"/>
      <c r="D125" s="47"/>
      <c r="E125" s="87"/>
      <c r="F125" s="87"/>
      <c r="G125" s="115">
        <f t="shared" si="3"/>
        <v>0</v>
      </c>
      <c r="H125" s="129"/>
      <c r="I125" s="91"/>
      <c r="J125" s="114"/>
      <c r="K125" s="115">
        <f t="shared" si="4"/>
        <v>0</v>
      </c>
      <c r="U125" s="37"/>
      <c r="V125" s="47"/>
      <c r="W125" s="47"/>
      <c r="X125" s="47"/>
      <c r="Y125" s="47"/>
      <c r="Z125" s="91"/>
      <c r="AA125" s="47"/>
      <c r="AB125" s="91">
        <f t="shared" si="5"/>
        <v>0</v>
      </c>
      <c r="AC125" s="36"/>
      <c r="AD125" s="104"/>
      <c r="AI125" s="105"/>
      <c r="AJ125" s="37"/>
      <c r="AK125" s="47"/>
      <c r="AL125" s="47"/>
      <c r="AM125" s="47"/>
      <c r="AN125" s="91"/>
      <c r="AO125" s="47"/>
      <c r="AP125" s="47"/>
      <c r="AQ125" s="37"/>
      <c r="AR125" s="92"/>
      <c r="AS125" s="47"/>
      <c r="AT125" s="47"/>
      <c r="AU125" s="91"/>
      <c r="AV125" s="47"/>
      <c r="AW125" s="93"/>
      <c r="AX125" s="37"/>
      <c r="AY125" s="92"/>
      <c r="AZ125" s="47"/>
      <c r="BA125" s="47"/>
      <c r="BB125" s="91"/>
      <c r="BC125" s="47"/>
      <c r="BD125" s="93"/>
      <c r="BE125" s="37"/>
      <c r="BF125" s="92"/>
      <c r="BG125" s="47"/>
      <c r="BH125" s="47"/>
      <c r="BI125" s="91"/>
      <c r="BJ125" s="47"/>
      <c r="BK125" s="93"/>
      <c r="BL125" s="37"/>
    </row>
    <row r="126" spans="1:64" x14ac:dyDescent="0.3">
      <c r="A126" s="92"/>
      <c r="B126" s="47"/>
      <c r="C126" s="47"/>
      <c r="D126" s="47"/>
      <c r="E126" s="87"/>
      <c r="F126" s="87"/>
      <c r="G126" s="115">
        <f t="shared" si="3"/>
        <v>0</v>
      </c>
      <c r="H126" s="129"/>
      <c r="I126" s="91"/>
      <c r="J126" s="114"/>
      <c r="K126" s="115">
        <f t="shared" si="4"/>
        <v>0</v>
      </c>
      <c r="U126" s="37"/>
      <c r="V126" s="47"/>
      <c r="W126" s="47"/>
      <c r="X126" s="47"/>
      <c r="Y126" s="47"/>
      <c r="Z126" s="91"/>
      <c r="AA126" s="47"/>
      <c r="AB126" s="91">
        <f t="shared" si="5"/>
        <v>0</v>
      </c>
      <c r="AC126" s="36"/>
      <c r="AD126" s="104"/>
      <c r="AI126" s="105"/>
      <c r="AJ126" s="37"/>
      <c r="AK126" s="47"/>
      <c r="AL126" s="47"/>
      <c r="AM126" s="47"/>
      <c r="AN126" s="91"/>
      <c r="AO126" s="47"/>
      <c r="AP126" s="47"/>
      <c r="AQ126" s="37"/>
      <c r="AR126" s="92"/>
      <c r="AS126" s="47"/>
      <c r="AT126" s="47"/>
      <c r="AU126" s="91"/>
      <c r="AV126" s="47"/>
      <c r="AW126" s="93"/>
      <c r="AX126" s="37"/>
      <c r="AY126" s="92"/>
      <c r="AZ126" s="47"/>
      <c r="BA126" s="47"/>
      <c r="BB126" s="91"/>
      <c r="BC126" s="47"/>
      <c r="BD126" s="93"/>
      <c r="BE126" s="37"/>
      <c r="BF126" s="92"/>
      <c r="BG126" s="47"/>
      <c r="BH126" s="47"/>
      <c r="BI126" s="91"/>
      <c r="BJ126" s="47"/>
      <c r="BK126" s="93"/>
      <c r="BL126" s="37"/>
    </row>
    <row r="127" spans="1:64" x14ac:dyDescent="0.3">
      <c r="A127" s="92"/>
      <c r="B127" s="47"/>
      <c r="C127" s="47"/>
      <c r="D127" s="47"/>
      <c r="E127" s="87"/>
      <c r="F127" s="87"/>
      <c r="G127" s="115">
        <f t="shared" si="3"/>
        <v>0</v>
      </c>
      <c r="H127" s="129"/>
      <c r="I127" s="91"/>
      <c r="J127" s="114"/>
      <c r="K127" s="115">
        <f t="shared" si="4"/>
        <v>0</v>
      </c>
      <c r="U127" s="37"/>
      <c r="V127" s="47"/>
      <c r="W127" s="47"/>
      <c r="X127" s="47"/>
      <c r="Y127" s="47"/>
      <c r="Z127" s="91"/>
      <c r="AA127" s="47"/>
      <c r="AB127" s="91">
        <f t="shared" si="5"/>
        <v>0</v>
      </c>
      <c r="AC127" s="36"/>
      <c r="AD127" s="104"/>
      <c r="AI127" s="105"/>
      <c r="AJ127" s="37"/>
      <c r="AK127" s="47"/>
      <c r="AL127" s="47"/>
      <c r="AM127" s="47"/>
      <c r="AN127" s="91"/>
      <c r="AO127" s="47"/>
      <c r="AP127" s="47"/>
      <c r="AQ127" s="37"/>
      <c r="AR127" s="92"/>
      <c r="AS127" s="47"/>
      <c r="AT127" s="47"/>
      <c r="AU127" s="91"/>
      <c r="AV127" s="47"/>
      <c r="AW127" s="93"/>
      <c r="AX127" s="37"/>
      <c r="AY127" s="92"/>
      <c r="AZ127" s="47"/>
      <c r="BA127" s="47"/>
      <c r="BB127" s="91"/>
      <c r="BC127" s="47"/>
      <c r="BD127" s="93"/>
      <c r="BE127" s="37"/>
      <c r="BF127" s="92"/>
      <c r="BG127" s="47"/>
      <c r="BH127" s="47"/>
      <c r="BI127" s="91"/>
      <c r="BJ127" s="47"/>
      <c r="BK127" s="93"/>
      <c r="BL127" s="37"/>
    </row>
    <row r="128" spans="1:64" x14ac:dyDescent="0.3">
      <c r="A128" s="92"/>
      <c r="B128" s="47"/>
      <c r="C128" s="47"/>
      <c r="D128" s="47"/>
      <c r="E128" s="87"/>
      <c r="F128" s="87"/>
      <c r="G128" s="115">
        <f t="shared" si="3"/>
        <v>0</v>
      </c>
      <c r="H128" s="129"/>
      <c r="I128" s="91"/>
      <c r="J128" s="114"/>
      <c r="K128" s="115">
        <f t="shared" si="4"/>
        <v>0</v>
      </c>
      <c r="U128" s="37"/>
      <c r="V128" s="47"/>
      <c r="W128" s="47"/>
      <c r="X128" s="47"/>
      <c r="Y128" s="47"/>
      <c r="Z128" s="91"/>
      <c r="AA128" s="47"/>
      <c r="AB128" s="91">
        <f t="shared" si="5"/>
        <v>0</v>
      </c>
      <c r="AC128" s="36"/>
      <c r="AD128" s="104"/>
      <c r="AI128" s="105"/>
      <c r="AJ128" s="37"/>
      <c r="AK128" s="47"/>
      <c r="AL128" s="47"/>
      <c r="AM128" s="47"/>
      <c r="AN128" s="91"/>
      <c r="AO128" s="47"/>
      <c r="AP128" s="47"/>
      <c r="AQ128" s="37"/>
      <c r="AR128" s="92"/>
      <c r="AS128" s="47"/>
      <c r="AT128" s="47"/>
      <c r="AU128" s="91"/>
      <c r="AV128" s="47"/>
      <c r="AW128" s="93"/>
      <c r="AX128" s="37"/>
      <c r="AY128" s="92"/>
      <c r="AZ128" s="47"/>
      <c r="BA128" s="47"/>
      <c r="BB128" s="91"/>
      <c r="BC128" s="47"/>
      <c r="BD128" s="93"/>
      <c r="BE128" s="37"/>
      <c r="BF128" s="92"/>
      <c r="BG128" s="47"/>
      <c r="BH128" s="47"/>
      <c r="BI128" s="91"/>
      <c r="BJ128" s="47"/>
      <c r="BK128" s="93"/>
      <c r="BL128" s="37"/>
    </row>
    <row r="129" spans="1:64" x14ac:dyDescent="0.3">
      <c r="A129" s="92"/>
      <c r="B129" s="47"/>
      <c r="C129" s="47"/>
      <c r="D129" s="47"/>
      <c r="E129" s="87"/>
      <c r="F129" s="87"/>
      <c r="G129" s="115">
        <f t="shared" si="3"/>
        <v>0</v>
      </c>
      <c r="H129" s="129"/>
      <c r="I129" s="91"/>
      <c r="J129" s="114"/>
      <c r="K129" s="115">
        <f t="shared" si="4"/>
        <v>0</v>
      </c>
      <c r="U129" s="37"/>
      <c r="V129" s="47"/>
      <c r="W129" s="47"/>
      <c r="X129" s="47"/>
      <c r="Y129" s="47"/>
      <c r="Z129" s="91"/>
      <c r="AA129" s="47"/>
      <c r="AB129" s="91">
        <f t="shared" si="5"/>
        <v>0</v>
      </c>
      <c r="AC129" s="36"/>
      <c r="AD129" s="104"/>
      <c r="AI129" s="105"/>
      <c r="AJ129" s="37"/>
      <c r="AK129" s="47"/>
      <c r="AL129" s="47"/>
      <c r="AM129" s="47"/>
      <c r="AN129" s="91"/>
      <c r="AO129" s="47"/>
      <c r="AP129" s="47"/>
      <c r="AQ129" s="37"/>
      <c r="AR129" s="92"/>
      <c r="AS129" s="47"/>
      <c r="AT129" s="47"/>
      <c r="AU129" s="91"/>
      <c r="AV129" s="47"/>
      <c r="AW129" s="93"/>
      <c r="AX129" s="37"/>
      <c r="AY129" s="92"/>
      <c r="AZ129" s="47"/>
      <c r="BA129" s="47"/>
      <c r="BB129" s="91"/>
      <c r="BC129" s="47"/>
      <c r="BD129" s="93"/>
      <c r="BE129" s="37"/>
      <c r="BF129" s="92"/>
      <c r="BG129" s="47"/>
      <c r="BH129" s="47"/>
      <c r="BI129" s="91"/>
      <c r="BJ129" s="47"/>
      <c r="BK129" s="93"/>
      <c r="BL129" s="37"/>
    </row>
    <row r="130" spans="1:64" x14ac:dyDescent="0.3">
      <c r="A130" s="92"/>
      <c r="B130" s="47"/>
      <c r="C130" s="47"/>
      <c r="D130" s="47"/>
      <c r="E130" s="87"/>
      <c r="F130" s="87"/>
      <c r="G130" s="115">
        <f t="shared" si="3"/>
        <v>0</v>
      </c>
      <c r="H130" s="129"/>
      <c r="I130" s="91"/>
      <c r="J130" s="114"/>
      <c r="K130" s="115">
        <f t="shared" si="4"/>
        <v>0</v>
      </c>
      <c r="U130" s="37"/>
      <c r="V130" s="47"/>
      <c r="W130" s="47"/>
      <c r="X130" s="47"/>
      <c r="Y130" s="47"/>
      <c r="Z130" s="91"/>
      <c r="AA130" s="47"/>
      <c r="AB130" s="91">
        <f t="shared" si="5"/>
        <v>0</v>
      </c>
      <c r="AC130" s="36"/>
      <c r="AD130" s="104"/>
      <c r="AI130" s="105"/>
      <c r="AJ130" s="37"/>
      <c r="AK130" s="47"/>
      <c r="AL130" s="47"/>
      <c r="AM130" s="47"/>
      <c r="AN130" s="91"/>
      <c r="AO130" s="47"/>
      <c r="AP130" s="47"/>
      <c r="AQ130" s="37"/>
      <c r="AR130" s="92"/>
      <c r="AS130" s="47"/>
      <c r="AT130" s="47"/>
      <c r="AU130" s="91"/>
      <c r="AV130" s="47"/>
      <c r="AW130" s="93"/>
      <c r="AX130" s="37"/>
      <c r="AY130" s="92"/>
      <c r="AZ130" s="47"/>
      <c r="BA130" s="47"/>
      <c r="BB130" s="91"/>
      <c r="BC130" s="47"/>
      <c r="BD130" s="93"/>
      <c r="BE130" s="37"/>
      <c r="BF130" s="92"/>
      <c r="BG130" s="47"/>
      <c r="BH130" s="47"/>
      <c r="BI130" s="91"/>
      <c r="BJ130" s="47"/>
      <c r="BK130" s="93"/>
      <c r="BL130" s="37"/>
    </row>
    <row r="131" spans="1:64" x14ac:dyDescent="0.3">
      <c r="A131" s="92"/>
      <c r="B131" s="47"/>
      <c r="C131" s="47"/>
      <c r="D131" s="47"/>
      <c r="E131" s="87"/>
      <c r="F131" s="87"/>
      <c r="G131" s="115">
        <f t="shared" si="3"/>
        <v>0</v>
      </c>
      <c r="H131" s="129"/>
      <c r="I131" s="91"/>
      <c r="J131" s="114"/>
      <c r="K131" s="115">
        <f t="shared" si="4"/>
        <v>0</v>
      </c>
      <c r="U131" s="37"/>
      <c r="V131" s="47"/>
      <c r="W131" s="47"/>
      <c r="X131" s="47"/>
      <c r="Y131" s="47"/>
      <c r="Z131" s="91"/>
      <c r="AA131" s="47"/>
      <c r="AB131" s="91">
        <f t="shared" si="5"/>
        <v>0</v>
      </c>
      <c r="AC131" s="36"/>
      <c r="AD131" s="104"/>
      <c r="AI131" s="105"/>
      <c r="AJ131" s="37"/>
      <c r="AK131" s="47"/>
      <c r="AL131" s="47"/>
      <c r="AM131" s="47"/>
      <c r="AN131" s="91"/>
      <c r="AO131" s="47"/>
      <c r="AP131" s="47"/>
      <c r="AQ131" s="37"/>
      <c r="AR131" s="92"/>
      <c r="AS131" s="47"/>
      <c r="AT131" s="47"/>
      <c r="AU131" s="91"/>
      <c r="AV131" s="47"/>
      <c r="AW131" s="93"/>
      <c r="AX131" s="37"/>
      <c r="AY131" s="92"/>
      <c r="AZ131" s="47"/>
      <c r="BA131" s="47"/>
      <c r="BB131" s="91"/>
      <c r="BC131" s="47"/>
      <c r="BD131" s="93"/>
      <c r="BE131" s="37"/>
      <c r="BF131" s="92"/>
      <c r="BG131" s="47"/>
      <c r="BH131" s="47"/>
      <c r="BI131" s="91"/>
      <c r="BJ131" s="47"/>
      <c r="BK131" s="93"/>
      <c r="BL131" s="37"/>
    </row>
    <row r="132" spans="1:64" x14ac:dyDescent="0.3">
      <c r="A132" s="92"/>
      <c r="B132" s="47"/>
      <c r="C132" s="47"/>
      <c r="D132" s="47"/>
      <c r="E132" s="87"/>
      <c r="F132" s="87"/>
      <c r="G132" s="115">
        <f t="shared" si="3"/>
        <v>0</v>
      </c>
      <c r="H132" s="129"/>
      <c r="I132" s="91"/>
      <c r="J132" s="114"/>
      <c r="K132" s="115">
        <f t="shared" si="4"/>
        <v>0</v>
      </c>
      <c r="U132" s="37"/>
      <c r="V132" s="47"/>
      <c r="W132" s="47"/>
      <c r="X132" s="47"/>
      <c r="Y132" s="47"/>
      <c r="Z132" s="91"/>
      <c r="AA132" s="47"/>
      <c r="AB132" s="91">
        <f t="shared" si="5"/>
        <v>0</v>
      </c>
      <c r="AC132" s="36"/>
      <c r="AD132" s="104"/>
      <c r="AI132" s="105"/>
      <c r="AJ132" s="37"/>
      <c r="AK132" s="47"/>
      <c r="AL132" s="47"/>
      <c r="AM132" s="47"/>
      <c r="AN132" s="91"/>
      <c r="AO132" s="47"/>
      <c r="AP132" s="47"/>
      <c r="AQ132" s="37"/>
      <c r="AR132" s="92"/>
      <c r="AS132" s="47"/>
      <c r="AT132" s="47"/>
      <c r="AU132" s="91"/>
      <c r="AV132" s="47"/>
      <c r="AW132" s="93"/>
      <c r="AX132" s="37"/>
      <c r="AY132" s="92"/>
      <c r="AZ132" s="47"/>
      <c r="BA132" s="47"/>
      <c r="BB132" s="91"/>
      <c r="BC132" s="47"/>
      <c r="BD132" s="93"/>
      <c r="BE132" s="37"/>
      <c r="BF132" s="92"/>
      <c r="BG132" s="47"/>
      <c r="BH132" s="47"/>
      <c r="BI132" s="91"/>
      <c r="BJ132" s="47"/>
      <c r="BK132" s="93"/>
      <c r="BL132" s="37"/>
    </row>
    <row r="133" spans="1:64" x14ac:dyDescent="0.3">
      <c r="A133" s="92"/>
      <c r="B133" s="47"/>
      <c r="C133" s="47"/>
      <c r="D133" s="47"/>
      <c r="E133" s="87"/>
      <c r="F133" s="87"/>
      <c r="G133" s="115">
        <f t="shared" si="3"/>
        <v>0</v>
      </c>
      <c r="H133" s="129"/>
      <c r="I133" s="91"/>
      <c r="J133" s="114"/>
      <c r="K133" s="115">
        <f t="shared" si="4"/>
        <v>0</v>
      </c>
      <c r="U133" s="37"/>
      <c r="V133" s="47"/>
      <c r="W133" s="47"/>
      <c r="X133" s="47"/>
      <c r="Y133" s="47"/>
      <c r="Z133" s="91"/>
      <c r="AA133" s="47"/>
      <c r="AB133" s="91">
        <f t="shared" si="5"/>
        <v>0</v>
      </c>
      <c r="AC133" s="36"/>
      <c r="AD133" s="104"/>
      <c r="AI133" s="105"/>
      <c r="AJ133" s="37"/>
      <c r="AK133" s="47"/>
      <c r="AL133" s="47"/>
      <c r="AM133" s="47"/>
      <c r="AN133" s="91"/>
      <c r="AO133" s="47"/>
      <c r="AP133" s="47"/>
      <c r="AQ133" s="37"/>
      <c r="AR133" s="92"/>
      <c r="AS133" s="47"/>
      <c r="AT133" s="47"/>
      <c r="AU133" s="91"/>
      <c r="AV133" s="47"/>
      <c r="AW133" s="93"/>
      <c r="AX133" s="37"/>
      <c r="AY133" s="92"/>
      <c r="AZ133" s="47"/>
      <c r="BA133" s="47"/>
      <c r="BB133" s="91"/>
      <c r="BC133" s="47"/>
      <c r="BD133" s="93"/>
      <c r="BE133" s="37"/>
      <c r="BF133" s="92"/>
      <c r="BG133" s="47"/>
      <c r="BH133" s="47"/>
      <c r="BI133" s="91"/>
      <c r="BJ133" s="47"/>
      <c r="BK133" s="93"/>
      <c r="BL133" s="37"/>
    </row>
    <row r="134" spans="1:64" x14ac:dyDescent="0.3">
      <c r="A134" s="92"/>
      <c r="B134" s="47"/>
      <c r="C134" s="47"/>
      <c r="D134" s="47"/>
      <c r="E134" s="87"/>
      <c r="F134" s="87"/>
      <c r="G134" s="115">
        <f t="shared" si="3"/>
        <v>0</v>
      </c>
      <c r="H134" s="129"/>
      <c r="I134" s="91"/>
      <c r="J134" s="114"/>
      <c r="K134" s="115">
        <f t="shared" si="4"/>
        <v>0</v>
      </c>
      <c r="U134" s="37"/>
      <c r="V134" s="47"/>
      <c r="W134" s="47"/>
      <c r="X134" s="47"/>
      <c r="Y134" s="47"/>
      <c r="Z134" s="91"/>
      <c r="AA134" s="47"/>
      <c r="AB134" s="91">
        <f t="shared" si="5"/>
        <v>0</v>
      </c>
      <c r="AC134" s="36"/>
      <c r="AD134" s="104"/>
      <c r="AI134" s="105"/>
      <c r="AJ134" s="37"/>
      <c r="AK134" s="47"/>
      <c r="AL134" s="47"/>
      <c r="AM134" s="47"/>
      <c r="AN134" s="91"/>
      <c r="AO134" s="47"/>
      <c r="AP134" s="47"/>
      <c r="AQ134" s="37"/>
      <c r="AR134" s="92"/>
      <c r="AS134" s="47"/>
      <c r="AT134" s="47"/>
      <c r="AU134" s="91"/>
      <c r="AV134" s="47"/>
      <c r="AW134" s="93"/>
      <c r="AX134" s="37"/>
      <c r="AY134" s="92"/>
      <c r="AZ134" s="47"/>
      <c r="BA134" s="47"/>
      <c r="BB134" s="91"/>
      <c r="BC134" s="47"/>
      <c r="BD134" s="93"/>
      <c r="BE134" s="37"/>
      <c r="BF134" s="92"/>
      <c r="BG134" s="47"/>
      <c r="BH134" s="47"/>
      <c r="BI134" s="91"/>
      <c r="BJ134" s="47"/>
      <c r="BK134" s="93"/>
      <c r="BL134" s="37"/>
    </row>
    <row r="135" spans="1:64" x14ac:dyDescent="0.3">
      <c r="A135" s="92"/>
      <c r="B135" s="47"/>
      <c r="C135" s="47"/>
      <c r="D135" s="47"/>
      <c r="E135" s="87"/>
      <c r="F135" s="87"/>
      <c r="G135" s="115">
        <f t="shared" si="3"/>
        <v>0</v>
      </c>
      <c r="H135" s="129"/>
      <c r="I135" s="91"/>
      <c r="J135" s="114"/>
      <c r="K135" s="115">
        <f t="shared" si="4"/>
        <v>0</v>
      </c>
      <c r="U135" s="37"/>
      <c r="V135" s="47"/>
      <c r="W135" s="47"/>
      <c r="X135" s="47"/>
      <c r="Y135" s="47"/>
      <c r="Z135" s="91"/>
      <c r="AA135" s="47"/>
      <c r="AB135" s="91">
        <f t="shared" si="5"/>
        <v>0</v>
      </c>
      <c r="AC135" s="36"/>
      <c r="AD135" s="104"/>
      <c r="AI135" s="105"/>
      <c r="AJ135" s="37"/>
      <c r="AK135" s="47"/>
      <c r="AL135" s="47"/>
      <c r="AM135" s="47"/>
      <c r="AN135" s="91"/>
      <c r="AO135" s="47"/>
      <c r="AP135" s="47"/>
      <c r="AQ135" s="37"/>
      <c r="AR135" s="92"/>
      <c r="AS135" s="47"/>
      <c r="AT135" s="47"/>
      <c r="AU135" s="91"/>
      <c r="AV135" s="47"/>
      <c r="AW135" s="93"/>
      <c r="AX135" s="37"/>
      <c r="AY135" s="92"/>
      <c r="AZ135" s="47"/>
      <c r="BA135" s="47"/>
      <c r="BB135" s="91"/>
      <c r="BC135" s="47"/>
      <c r="BD135" s="93"/>
      <c r="BE135" s="37"/>
      <c r="BF135" s="92"/>
      <c r="BG135" s="47"/>
      <c r="BH135" s="47"/>
      <c r="BI135" s="91"/>
      <c r="BJ135" s="47"/>
      <c r="BK135" s="93"/>
      <c r="BL135" s="37"/>
    </row>
    <row r="136" spans="1:64" x14ac:dyDescent="0.3">
      <c r="A136" s="92"/>
      <c r="B136" s="47"/>
      <c r="C136" s="47"/>
      <c r="D136" s="47"/>
      <c r="E136" s="87"/>
      <c r="F136" s="87"/>
      <c r="G136" s="115">
        <f t="shared" ref="G136:G199" si="6">E136*F136</f>
        <v>0</v>
      </c>
      <c r="H136" s="129"/>
      <c r="I136" s="91"/>
      <c r="J136" s="114"/>
      <c r="K136" s="115">
        <f t="shared" ref="K136:K199" si="7">I136*J136</f>
        <v>0</v>
      </c>
      <c r="U136" s="37"/>
      <c r="V136" s="47"/>
      <c r="W136" s="47"/>
      <c r="X136" s="47"/>
      <c r="Y136" s="47"/>
      <c r="Z136" s="91"/>
      <c r="AA136" s="47"/>
      <c r="AB136" s="91">
        <f t="shared" ref="AB136:AB199" si="8">Z136*AA136</f>
        <v>0</v>
      </c>
      <c r="AC136" s="36"/>
      <c r="AD136" s="104"/>
      <c r="AI136" s="105"/>
      <c r="AJ136" s="37"/>
      <c r="AK136" s="47"/>
      <c r="AL136" s="47"/>
      <c r="AM136" s="47"/>
      <c r="AN136" s="91"/>
      <c r="AO136" s="47"/>
      <c r="AP136" s="47"/>
      <c r="AQ136" s="37"/>
      <c r="AR136" s="92"/>
      <c r="AS136" s="47"/>
      <c r="AT136" s="47"/>
      <c r="AU136" s="91"/>
      <c r="AV136" s="47"/>
      <c r="AW136" s="93"/>
      <c r="AX136" s="37"/>
      <c r="AY136" s="92"/>
      <c r="AZ136" s="47"/>
      <c r="BA136" s="47"/>
      <c r="BB136" s="91"/>
      <c r="BC136" s="47"/>
      <c r="BD136" s="93"/>
      <c r="BE136" s="37"/>
      <c r="BF136" s="92"/>
      <c r="BG136" s="47"/>
      <c r="BH136" s="47"/>
      <c r="BI136" s="91"/>
      <c r="BJ136" s="47"/>
      <c r="BK136" s="93"/>
      <c r="BL136" s="37"/>
    </row>
    <row r="137" spans="1:64" x14ac:dyDescent="0.3">
      <c r="A137" s="92"/>
      <c r="B137" s="47"/>
      <c r="C137" s="47"/>
      <c r="D137" s="47"/>
      <c r="E137" s="87"/>
      <c r="F137" s="87"/>
      <c r="G137" s="115">
        <f t="shared" si="6"/>
        <v>0</v>
      </c>
      <c r="H137" s="129"/>
      <c r="I137" s="91"/>
      <c r="J137" s="114"/>
      <c r="K137" s="115">
        <f t="shared" si="7"/>
        <v>0</v>
      </c>
      <c r="U137" s="37"/>
      <c r="V137" s="47"/>
      <c r="W137" s="47"/>
      <c r="X137" s="47"/>
      <c r="Y137" s="47"/>
      <c r="Z137" s="91"/>
      <c r="AA137" s="47"/>
      <c r="AB137" s="91">
        <f t="shared" si="8"/>
        <v>0</v>
      </c>
      <c r="AC137" s="36"/>
      <c r="AD137" s="104"/>
      <c r="AI137" s="105"/>
      <c r="AJ137" s="37"/>
      <c r="AK137" s="47"/>
      <c r="AL137" s="47"/>
      <c r="AM137" s="47"/>
      <c r="AN137" s="91"/>
      <c r="AO137" s="47"/>
      <c r="AP137" s="47"/>
      <c r="AQ137" s="37"/>
      <c r="AR137" s="92"/>
      <c r="AS137" s="47"/>
      <c r="AT137" s="47"/>
      <c r="AU137" s="91"/>
      <c r="AV137" s="47"/>
      <c r="AW137" s="93"/>
      <c r="AX137" s="37"/>
      <c r="AY137" s="92"/>
      <c r="AZ137" s="47"/>
      <c r="BA137" s="47"/>
      <c r="BB137" s="91"/>
      <c r="BC137" s="47"/>
      <c r="BD137" s="93"/>
      <c r="BE137" s="37"/>
      <c r="BF137" s="92"/>
      <c r="BG137" s="47"/>
      <c r="BH137" s="47"/>
      <c r="BI137" s="91"/>
      <c r="BJ137" s="47"/>
      <c r="BK137" s="93"/>
      <c r="BL137" s="37"/>
    </row>
    <row r="138" spans="1:64" x14ac:dyDescent="0.3">
      <c r="A138" s="92"/>
      <c r="B138" s="47"/>
      <c r="C138" s="47"/>
      <c r="D138" s="47"/>
      <c r="E138" s="87"/>
      <c r="F138" s="87"/>
      <c r="G138" s="115">
        <f t="shared" si="6"/>
        <v>0</v>
      </c>
      <c r="H138" s="129"/>
      <c r="I138" s="91"/>
      <c r="J138" s="114"/>
      <c r="K138" s="115">
        <f t="shared" si="7"/>
        <v>0</v>
      </c>
      <c r="U138" s="37"/>
      <c r="V138" s="47"/>
      <c r="W138" s="47"/>
      <c r="X138" s="47"/>
      <c r="Y138" s="47"/>
      <c r="Z138" s="91"/>
      <c r="AA138" s="47"/>
      <c r="AB138" s="91">
        <f t="shared" si="8"/>
        <v>0</v>
      </c>
      <c r="AC138" s="36"/>
      <c r="AD138" s="104"/>
      <c r="AI138" s="105"/>
      <c r="AJ138" s="37"/>
      <c r="AK138" s="47"/>
      <c r="AL138" s="47"/>
      <c r="AM138" s="47"/>
      <c r="AN138" s="91"/>
      <c r="AO138" s="47"/>
      <c r="AP138" s="47"/>
      <c r="AQ138" s="37"/>
      <c r="AR138" s="92"/>
      <c r="AS138" s="47"/>
      <c r="AT138" s="47"/>
      <c r="AU138" s="91"/>
      <c r="AV138" s="47"/>
      <c r="AW138" s="93"/>
      <c r="AX138" s="37"/>
      <c r="AY138" s="92"/>
      <c r="AZ138" s="47"/>
      <c r="BA138" s="47"/>
      <c r="BB138" s="91"/>
      <c r="BC138" s="47"/>
      <c r="BD138" s="93"/>
      <c r="BE138" s="37"/>
      <c r="BF138" s="92"/>
      <c r="BG138" s="47"/>
      <c r="BH138" s="47"/>
      <c r="BI138" s="91"/>
      <c r="BJ138" s="47"/>
      <c r="BK138" s="93"/>
      <c r="BL138" s="37"/>
    </row>
    <row r="139" spans="1:64" x14ac:dyDescent="0.3">
      <c r="A139" s="92"/>
      <c r="B139" s="47"/>
      <c r="C139" s="47"/>
      <c r="D139" s="47"/>
      <c r="E139" s="87"/>
      <c r="F139" s="87"/>
      <c r="G139" s="115">
        <f t="shared" si="6"/>
        <v>0</v>
      </c>
      <c r="H139" s="129"/>
      <c r="I139" s="91"/>
      <c r="J139" s="114"/>
      <c r="K139" s="115">
        <f t="shared" si="7"/>
        <v>0</v>
      </c>
      <c r="U139" s="37"/>
      <c r="V139" s="47"/>
      <c r="W139" s="47"/>
      <c r="X139" s="47"/>
      <c r="Y139" s="47"/>
      <c r="Z139" s="91"/>
      <c r="AA139" s="47"/>
      <c r="AB139" s="91">
        <f t="shared" si="8"/>
        <v>0</v>
      </c>
      <c r="AC139" s="36"/>
      <c r="AD139" s="104"/>
      <c r="AI139" s="105"/>
      <c r="AJ139" s="37"/>
      <c r="AK139" s="47"/>
      <c r="AL139" s="47"/>
      <c r="AM139" s="47"/>
      <c r="AN139" s="91"/>
      <c r="AO139" s="47"/>
      <c r="AP139" s="47"/>
      <c r="AQ139" s="37"/>
      <c r="AR139" s="92"/>
      <c r="AS139" s="47"/>
      <c r="AT139" s="47"/>
      <c r="AU139" s="91"/>
      <c r="AV139" s="47"/>
      <c r="AW139" s="93"/>
      <c r="AX139" s="37"/>
      <c r="AY139" s="92"/>
      <c r="AZ139" s="47"/>
      <c r="BA139" s="47"/>
      <c r="BB139" s="91"/>
      <c r="BC139" s="47"/>
      <c r="BD139" s="93"/>
      <c r="BE139" s="37"/>
      <c r="BF139" s="92"/>
      <c r="BG139" s="47"/>
      <c r="BH139" s="47"/>
      <c r="BI139" s="91"/>
      <c r="BJ139" s="47"/>
      <c r="BK139" s="93"/>
      <c r="BL139" s="37"/>
    </row>
    <row r="140" spans="1:64" x14ac:dyDescent="0.3">
      <c r="A140" s="92"/>
      <c r="B140" s="47"/>
      <c r="C140" s="47"/>
      <c r="D140" s="47"/>
      <c r="E140" s="87"/>
      <c r="F140" s="87"/>
      <c r="G140" s="115">
        <f t="shared" si="6"/>
        <v>0</v>
      </c>
      <c r="H140" s="129"/>
      <c r="I140" s="91"/>
      <c r="J140" s="114"/>
      <c r="K140" s="115">
        <f t="shared" si="7"/>
        <v>0</v>
      </c>
      <c r="U140" s="37"/>
      <c r="V140" s="47"/>
      <c r="W140" s="47"/>
      <c r="X140" s="47"/>
      <c r="Y140" s="47"/>
      <c r="Z140" s="91"/>
      <c r="AA140" s="47"/>
      <c r="AB140" s="91">
        <f t="shared" si="8"/>
        <v>0</v>
      </c>
      <c r="AC140" s="36"/>
      <c r="AD140" s="104"/>
      <c r="AI140" s="105"/>
      <c r="AJ140" s="37"/>
      <c r="AK140" s="47"/>
      <c r="AL140" s="47"/>
      <c r="AM140" s="47"/>
      <c r="AN140" s="91"/>
      <c r="AO140" s="47"/>
      <c r="AP140" s="47"/>
      <c r="AQ140" s="37"/>
      <c r="AR140" s="92"/>
      <c r="AS140" s="47"/>
      <c r="AT140" s="47"/>
      <c r="AU140" s="91"/>
      <c r="AV140" s="47"/>
      <c r="AW140" s="93"/>
      <c r="AX140" s="37"/>
      <c r="AY140" s="92"/>
      <c r="AZ140" s="47"/>
      <c r="BA140" s="47"/>
      <c r="BB140" s="91"/>
      <c r="BC140" s="47"/>
      <c r="BD140" s="93"/>
      <c r="BE140" s="37"/>
      <c r="BF140" s="92"/>
      <c r="BG140" s="47"/>
      <c r="BH140" s="47"/>
      <c r="BI140" s="91"/>
      <c r="BJ140" s="47"/>
      <c r="BK140" s="93"/>
      <c r="BL140" s="37"/>
    </row>
    <row r="141" spans="1:64" x14ac:dyDescent="0.3">
      <c r="A141" s="92"/>
      <c r="B141" s="47"/>
      <c r="C141" s="47"/>
      <c r="D141" s="47"/>
      <c r="E141" s="87"/>
      <c r="F141" s="87"/>
      <c r="G141" s="115">
        <f t="shared" si="6"/>
        <v>0</v>
      </c>
      <c r="H141" s="129"/>
      <c r="I141" s="91"/>
      <c r="J141" s="114"/>
      <c r="K141" s="115">
        <f t="shared" si="7"/>
        <v>0</v>
      </c>
      <c r="U141" s="37"/>
      <c r="V141" s="47"/>
      <c r="W141" s="47"/>
      <c r="X141" s="47"/>
      <c r="Y141" s="47"/>
      <c r="Z141" s="91"/>
      <c r="AA141" s="47"/>
      <c r="AB141" s="91">
        <f t="shared" si="8"/>
        <v>0</v>
      </c>
      <c r="AC141" s="36"/>
      <c r="AD141" s="104"/>
      <c r="AI141" s="105"/>
      <c r="AJ141" s="37"/>
      <c r="AK141" s="47"/>
      <c r="AL141" s="47"/>
      <c r="AM141" s="47"/>
      <c r="AN141" s="91"/>
      <c r="AO141" s="47"/>
      <c r="AP141" s="47"/>
      <c r="AQ141" s="37"/>
      <c r="AR141" s="92"/>
      <c r="AS141" s="47"/>
      <c r="AT141" s="47"/>
      <c r="AU141" s="91"/>
      <c r="AV141" s="47"/>
      <c r="AW141" s="93"/>
      <c r="AX141" s="37"/>
      <c r="AY141" s="92"/>
      <c r="AZ141" s="47"/>
      <c r="BA141" s="47"/>
      <c r="BB141" s="91"/>
      <c r="BC141" s="47"/>
      <c r="BD141" s="93"/>
      <c r="BE141" s="37"/>
      <c r="BF141" s="92"/>
      <c r="BG141" s="47"/>
      <c r="BH141" s="47"/>
      <c r="BI141" s="91"/>
      <c r="BJ141" s="47"/>
      <c r="BK141" s="93"/>
      <c r="BL141" s="37"/>
    </row>
    <row r="142" spans="1:64" x14ac:dyDescent="0.3">
      <c r="A142" s="92"/>
      <c r="B142" s="47"/>
      <c r="C142" s="47"/>
      <c r="D142" s="47"/>
      <c r="E142" s="87"/>
      <c r="F142" s="87"/>
      <c r="G142" s="115">
        <f t="shared" si="6"/>
        <v>0</v>
      </c>
      <c r="H142" s="129"/>
      <c r="I142" s="91"/>
      <c r="J142" s="114"/>
      <c r="K142" s="115">
        <f t="shared" si="7"/>
        <v>0</v>
      </c>
      <c r="U142" s="37"/>
      <c r="V142" s="47"/>
      <c r="W142" s="47"/>
      <c r="X142" s="47"/>
      <c r="Y142" s="47"/>
      <c r="Z142" s="91"/>
      <c r="AA142" s="47"/>
      <c r="AB142" s="91">
        <f t="shared" si="8"/>
        <v>0</v>
      </c>
      <c r="AC142" s="36"/>
      <c r="AD142" s="104"/>
      <c r="AI142" s="105"/>
      <c r="AJ142" s="37"/>
      <c r="AK142" s="47"/>
      <c r="AL142" s="47"/>
      <c r="AM142" s="47"/>
      <c r="AN142" s="91"/>
      <c r="AO142" s="47"/>
      <c r="AP142" s="47"/>
      <c r="AQ142" s="37"/>
      <c r="AR142" s="92"/>
      <c r="AS142" s="47"/>
      <c r="AT142" s="47"/>
      <c r="AU142" s="91"/>
      <c r="AV142" s="47"/>
      <c r="AW142" s="93"/>
      <c r="AX142" s="37"/>
      <c r="AY142" s="92"/>
      <c r="AZ142" s="47"/>
      <c r="BA142" s="47"/>
      <c r="BB142" s="91"/>
      <c r="BC142" s="47"/>
      <c r="BD142" s="93"/>
      <c r="BE142" s="37"/>
      <c r="BF142" s="92"/>
      <c r="BG142" s="47"/>
      <c r="BH142" s="47"/>
      <c r="BI142" s="91"/>
      <c r="BJ142" s="47"/>
      <c r="BK142" s="93"/>
      <c r="BL142" s="37"/>
    </row>
    <row r="143" spans="1:64" x14ac:dyDescent="0.3">
      <c r="A143" s="92"/>
      <c r="B143" s="47"/>
      <c r="C143" s="47"/>
      <c r="D143" s="47"/>
      <c r="E143" s="87"/>
      <c r="F143" s="87"/>
      <c r="G143" s="115">
        <f t="shared" si="6"/>
        <v>0</v>
      </c>
      <c r="H143" s="129"/>
      <c r="I143" s="91"/>
      <c r="J143" s="114"/>
      <c r="K143" s="115">
        <f t="shared" si="7"/>
        <v>0</v>
      </c>
      <c r="U143" s="37"/>
      <c r="V143" s="47"/>
      <c r="W143" s="47"/>
      <c r="X143" s="47"/>
      <c r="Y143" s="47"/>
      <c r="Z143" s="91"/>
      <c r="AA143" s="47"/>
      <c r="AB143" s="91">
        <f t="shared" si="8"/>
        <v>0</v>
      </c>
      <c r="AC143" s="36"/>
      <c r="AD143" s="104"/>
      <c r="AI143" s="105"/>
      <c r="AJ143" s="37"/>
      <c r="AK143" s="47"/>
      <c r="AL143" s="47"/>
      <c r="AM143" s="47"/>
      <c r="AN143" s="91"/>
      <c r="AO143" s="47"/>
      <c r="AP143" s="47"/>
      <c r="AQ143" s="37"/>
      <c r="AR143" s="92"/>
      <c r="AS143" s="47"/>
      <c r="AT143" s="47"/>
      <c r="AU143" s="91"/>
      <c r="AV143" s="47"/>
      <c r="AW143" s="93"/>
      <c r="AX143" s="37"/>
      <c r="AY143" s="92"/>
      <c r="AZ143" s="47"/>
      <c r="BA143" s="47"/>
      <c r="BB143" s="91"/>
      <c r="BC143" s="47"/>
      <c r="BD143" s="93"/>
      <c r="BE143" s="37"/>
      <c r="BF143" s="92"/>
      <c r="BG143" s="47"/>
      <c r="BH143" s="47"/>
      <c r="BI143" s="91"/>
      <c r="BJ143" s="47"/>
      <c r="BK143" s="93"/>
      <c r="BL143" s="37"/>
    </row>
    <row r="144" spans="1:64" x14ac:dyDescent="0.3">
      <c r="A144" s="92"/>
      <c r="B144" s="47"/>
      <c r="C144" s="47"/>
      <c r="D144" s="47"/>
      <c r="E144" s="87"/>
      <c r="F144" s="87"/>
      <c r="G144" s="115">
        <f t="shared" si="6"/>
        <v>0</v>
      </c>
      <c r="H144" s="129"/>
      <c r="I144" s="91"/>
      <c r="J144" s="114"/>
      <c r="K144" s="115">
        <f t="shared" si="7"/>
        <v>0</v>
      </c>
      <c r="U144" s="37"/>
      <c r="V144" s="47"/>
      <c r="W144" s="47"/>
      <c r="X144" s="47"/>
      <c r="Y144" s="47"/>
      <c r="Z144" s="91"/>
      <c r="AA144" s="47"/>
      <c r="AB144" s="91">
        <f t="shared" si="8"/>
        <v>0</v>
      </c>
      <c r="AC144" s="36"/>
      <c r="AD144" s="104"/>
      <c r="AI144" s="105"/>
      <c r="AJ144" s="37"/>
      <c r="AK144" s="47"/>
      <c r="AL144" s="47"/>
      <c r="AM144" s="47"/>
      <c r="AN144" s="91"/>
      <c r="AO144" s="47"/>
      <c r="AP144" s="47"/>
      <c r="AQ144" s="37"/>
      <c r="AR144" s="92"/>
      <c r="AS144" s="47"/>
      <c r="AT144" s="47"/>
      <c r="AU144" s="91"/>
      <c r="AV144" s="47"/>
      <c r="AW144" s="93"/>
      <c r="AX144" s="37"/>
      <c r="AY144" s="92"/>
      <c r="AZ144" s="47"/>
      <c r="BA144" s="47"/>
      <c r="BB144" s="91"/>
      <c r="BC144" s="47"/>
      <c r="BD144" s="93"/>
      <c r="BE144" s="37"/>
      <c r="BF144" s="92"/>
      <c r="BG144" s="47"/>
      <c r="BH144" s="47"/>
      <c r="BI144" s="91"/>
      <c r="BJ144" s="47"/>
      <c r="BK144" s="93"/>
      <c r="BL144" s="37"/>
    </row>
    <row r="145" spans="1:64" x14ac:dyDescent="0.3">
      <c r="A145" s="92"/>
      <c r="B145" s="47"/>
      <c r="C145" s="47"/>
      <c r="D145" s="47"/>
      <c r="E145" s="87"/>
      <c r="F145" s="87"/>
      <c r="G145" s="115">
        <f t="shared" si="6"/>
        <v>0</v>
      </c>
      <c r="H145" s="129"/>
      <c r="I145" s="91"/>
      <c r="J145" s="114"/>
      <c r="K145" s="115">
        <f t="shared" si="7"/>
        <v>0</v>
      </c>
      <c r="U145" s="37"/>
      <c r="V145" s="47"/>
      <c r="W145" s="47"/>
      <c r="X145" s="47"/>
      <c r="Y145" s="47"/>
      <c r="Z145" s="91"/>
      <c r="AA145" s="47"/>
      <c r="AB145" s="91">
        <f t="shared" si="8"/>
        <v>0</v>
      </c>
      <c r="AC145" s="36"/>
      <c r="AD145" s="104"/>
      <c r="AI145" s="105"/>
      <c r="AJ145" s="37"/>
      <c r="AK145" s="47"/>
      <c r="AL145" s="47"/>
      <c r="AM145" s="47"/>
      <c r="AN145" s="91"/>
      <c r="AO145" s="47"/>
      <c r="AP145" s="47"/>
      <c r="AQ145" s="37"/>
      <c r="AR145" s="92"/>
      <c r="AS145" s="47"/>
      <c r="AT145" s="47"/>
      <c r="AU145" s="91"/>
      <c r="AV145" s="47"/>
      <c r="AW145" s="93"/>
      <c r="AX145" s="37"/>
      <c r="AY145" s="92"/>
      <c r="AZ145" s="47"/>
      <c r="BA145" s="47"/>
      <c r="BB145" s="91"/>
      <c r="BC145" s="47"/>
      <c r="BD145" s="93"/>
      <c r="BE145" s="37"/>
      <c r="BF145" s="92"/>
      <c r="BG145" s="47"/>
      <c r="BH145" s="47"/>
      <c r="BI145" s="91"/>
      <c r="BJ145" s="47"/>
      <c r="BK145" s="93"/>
      <c r="BL145" s="37"/>
    </row>
    <row r="146" spans="1:64" x14ac:dyDescent="0.3">
      <c r="A146" s="92"/>
      <c r="B146" s="47"/>
      <c r="C146" s="47"/>
      <c r="D146" s="47"/>
      <c r="E146" s="87"/>
      <c r="F146" s="87"/>
      <c r="G146" s="115">
        <f t="shared" si="6"/>
        <v>0</v>
      </c>
      <c r="H146" s="129"/>
      <c r="I146" s="91"/>
      <c r="J146" s="114"/>
      <c r="K146" s="115">
        <f t="shared" si="7"/>
        <v>0</v>
      </c>
      <c r="U146" s="37"/>
      <c r="V146" s="47"/>
      <c r="W146" s="47"/>
      <c r="X146" s="47"/>
      <c r="Y146" s="47"/>
      <c r="Z146" s="91"/>
      <c r="AA146" s="47"/>
      <c r="AB146" s="91">
        <f t="shared" si="8"/>
        <v>0</v>
      </c>
      <c r="AC146" s="36"/>
      <c r="AD146" s="104"/>
      <c r="AI146" s="105"/>
      <c r="AJ146" s="37"/>
      <c r="AK146" s="47"/>
      <c r="AL146" s="47"/>
      <c r="AM146" s="47"/>
      <c r="AN146" s="91"/>
      <c r="AO146" s="47"/>
      <c r="AP146" s="47"/>
      <c r="AQ146" s="37"/>
      <c r="AR146" s="92"/>
      <c r="AS146" s="47"/>
      <c r="AT146" s="47"/>
      <c r="AU146" s="91"/>
      <c r="AV146" s="47"/>
      <c r="AW146" s="93"/>
      <c r="AX146" s="37"/>
      <c r="AY146" s="92"/>
      <c r="AZ146" s="47"/>
      <c r="BA146" s="47"/>
      <c r="BB146" s="91"/>
      <c r="BC146" s="47"/>
      <c r="BD146" s="93"/>
      <c r="BE146" s="37"/>
      <c r="BF146" s="92"/>
      <c r="BG146" s="47"/>
      <c r="BH146" s="47"/>
      <c r="BI146" s="91"/>
      <c r="BJ146" s="47"/>
      <c r="BK146" s="93"/>
      <c r="BL146" s="37"/>
    </row>
    <row r="147" spans="1:64" x14ac:dyDescent="0.3">
      <c r="A147" s="92"/>
      <c r="B147" s="47"/>
      <c r="C147" s="47"/>
      <c r="D147" s="47"/>
      <c r="E147" s="87"/>
      <c r="F147" s="87"/>
      <c r="G147" s="115">
        <f t="shared" si="6"/>
        <v>0</v>
      </c>
      <c r="H147" s="129"/>
      <c r="I147" s="91"/>
      <c r="J147" s="114"/>
      <c r="K147" s="115">
        <f t="shared" si="7"/>
        <v>0</v>
      </c>
      <c r="U147" s="37"/>
      <c r="V147" s="47"/>
      <c r="W147" s="47"/>
      <c r="X147" s="47"/>
      <c r="Y147" s="47"/>
      <c r="Z147" s="91"/>
      <c r="AA147" s="47"/>
      <c r="AB147" s="91">
        <f t="shared" si="8"/>
        <v>0</v>
      </c>
      <c r="AC147" s="36"/>
      <c r="AD147" s="104"/>
      <c r="AI147" s="105"/>
      <c r="AJ147" s="37"/>
      <c r="AK147" s="47"/>
      <c r="AL147" s="47"/>
      <c r="AM147" s="47"/>
      <c r="AN147" s="91"/>
      <c r="AO147" s="47"/>
      <c r="AP147" s="47"/>
      <c r="AQ147" s="37"/>
      <c r="AR147" s="92"/>
      <c r="AS147" s="47"/>
      <c r="AT147" s="47"/>
      <c r="AU147" s="91"/>
      <c r="AV147" s="47"/>
      <c r="AW147" s="93"/>
      <c r="AX147" s="37"/>
      <c r="AY147" s="92"/>
      <c r="AZ147" s="47"/>
      <c r="BA147" s="47"/>
      <c r="BB147" s="91"/>
      <c r="BC147" s="47"/>
      <c r="BD147" s="93"/>
      <c r="BE147" s="37"/>
      <c r="BF147" s="92"/>
      <c r="BG147" s="47"/>
      <c r="BH147" s="47"/>
      <c r="BI147" s="91"/>
      <c r="BJ147" s="47"/>
      <c r="BK147" s="93"/>
      <c r="BL147" s="37"/>
    </row>
    <row r="148" spans="1:64" x14ac:dyDescent="0.3">
      <c r="A148" s="92"/>
      <c r="B148" s="47"/>
      <c r="C148" s="47"/>
      <c r="D148" s="47"/>
      <c r="E148" s="87"/>
      <c r="F148" s="87"/>
      <c r="G148" s="115">
        <f t="shared" si="6"/>
        <v>0</v>
      </c>
      <c r="H148" s="129"/>
      <c r="I148" s="91"/>
      <c r="J148" s="114"/>
      <c r="K148" s="115">
        <f t="shared" si="7"/>
        <v>0</v>
      </c>
      <c r="U148" s="37"/>
      <c r="V148" s="47"/>
      <c r="W148" s="47"/>
      <c r="X148" s="47"/>
      <c r="Y148" s="47"/>
      <c r="Z148" s="91"/>
      <c r="AA148" s="47"/>
      <c r="AB148" s="91">
        <f t="shared" si="8"/>
        <v>0</v>
      </c>
      <c r="AC148" s="36"/>
      <c r="AD148" s="104"/>
      <c r="AI148" s="105"/>
      <c r="AJ148" s="37"/>
      <c r="AK148" s="47"/>
      <c r="AL148" s="47"/>
      <c r="AM148" s="47"/>
      <c r="AN148" s="91"/>
      <c r="AO148" s="47"/>
      <c r="AP148" s="47"/>
      <c r="AQ148" s="37"/>
      <c r="AR148" s="92"/>
      <c r="AS148" s="47"/>
      <c r="AT148" s="47"/>
      <c r="AU148" s="91"/>
      <c r="AV148" s="47"/>
      <c r="AW148" s="93"/>
      <c r="AX148" s="37"/>
      <c r="AY148" s="92"/>
      <c r="AZ148" s="47"/>
      <c r="BA148" s="47"/>
      <c r="BB148" s="91"/>
      <c r="BC148" s="47"/>
      <c r="BD148" s="93"/>
      <c r="BE148" s="37"/>
      <c r="BF148" s="92"/>
      <c r="BG148" s="47"/>
      <c r="BH148" s="47"/>
      <c r="BI148" s="91"/>
      <c r="BJ148" s="47"/>
      <c r="BK148" s="93"/>
      <c r="BL148" s="37"/>
    </row>
    <row r="149" spans="1:64" x14ac:dyDescent="0.3">
      <c r="A149" s="92"/>
      <c r="B149" s="47"/>
      <c r="C149" s="47"/>
      <c r="D149" s="47"/>
      <c r="E149" s="87"/>
      <c r="F149" s="87"/>
      <c r="G149" s="115">
        <f t="shared" si="6"/>
        <v>0</v>
      </c>
      <c r="H149" s="129"/>
      <c r="I149" s="91"/>
      <c r="J149" s="114"/>
      <c r="K149" s="115">
        <f t="shared" si="7"/>
        <v>0</v>
      </c>
      <c r="U149" s="37"/>
      <c r="V149" s="47"/>
      <c r="W149" s="47"/>
      <c r="X149" s="47"/>
      <c r="Y149" s="47"/>
      <c r="Z149" s="91"/>
      <c r="AA149" s="47"/>
      <c r="AB149" s="91">
        <f t="shared" si="8"/>
        <v>0</v>
      </c>
      <c r="AC149" s="36"/>
      <c r="AD149" s="104"/>
      <c r="AI149" s="105"/>
      <c r="AJ149" s="37"/>
      <c r="AK149" s="47"/>
      <c r="AL149" s="47"/>
      <c r="AM149" s="47"/>
      <c r="AN149" s="91"/>
      <c r="AO149" s="47"/>
      <c r="AP149" s="47"/>
      <c r="AQ149" s="37"/>
      <c r="AR149" s="92"/>
      <c r="AS149" s="47"/>
      <c r="AT149" s="47"/>
      <c r="AU149" s="91"/>
      <c r="AV149" s="47"/>
      <c r="AW149" s="93"/>
      <c r="AX149" s="37"/>
      <c r="AY149" s="92"/>
      <c r="AZ149" s="47"/>
      <c r="BA149" s="47"/>
      <c r="BB149" s="91"/>
      <c r="BC149" s="47"/>
      <c r="BD149" s="93"/>
      <c r="BE149" s="37"/>
      <c r="BF149" s="92"/>
      <c r="BG149" s="47"/>
      <c r="BH149" s="47"/>
      <c r="BI149" s="91"/>
      <c r="BJ149" s="47"/>
      <c r="BK149" s="93"/>
      <c r="BL149" s="37"/>
    </row>
    <row r="150" spans="1:64" x14ac:dyDescent="0.3">
      <c r="A150" s="92"/>
      <c r="B150" s="47"/>
      <c r="C150" s="47"/>
      <c r="D150" s="47"/>
      <c r="E150" s="87"/>
      <c r="F150" s="87"/>
      <c r="G150" s="115">
        <f t="shared" si="6"/>
        <v>0</v>
      </c>
      <c r="H150" s="129"/>
      <c r="I150" s="91"/>
      <c r="J150" s="114"/>
      <c r="K150" s="115">
        <f t="shared" si="7"/>
        <v>0</v>
      </c>
      <c r="U150" s="37"/>
      <c r="V150" s="47"/>
      <c r="W150" s="47"/>
      <c r="X150" s="47"/>
      <c r="Y150" s="47"/>
      <c r="Z150" s="91"/>
      <c r="AA150" s="47"/>
      <c r="AB150" s="91">
        <f t="shared" si="8"/>
        <v>0</v>
      </c>
      <c r="AC150" s="36"/>
      <c r="AD150" s="104"/>
      <c r="AI150" s="105"/>
      <c r="AJ150" s="37"/>
      <c r="AK150" s="47"/>
      <c r="AL150" s="47"/>
      <c r="AM150" s="47"/>
      <c r="AN150" s="91"/>
      <c r="AO150" s="47"/>
      <c r="AP150" s="47"/>
      <c r="AQ150" s="37"/>
      <c r="AR150" s="92"/>
      <c r="AS150" s="47"/>
      <c r="AT150" s="47"/>
      <c r="AU150" s="91"/>
      <c r="AV150" s="47"/>
      <c r="AW150" s="93"/>
      <c r="AX150" s="37"/>
      <c r="AY150" s="92"/>
      <c r="AZ150" s="47"/>
      <c r="BA150" s="47"/>
      <c r="BB150" s="91"/>
      <c r="BC150" s="47"/>
      <c r="BD150" s="93"/>
      <c r="BE150" s="37"/>
      <c r="BF150" s="92"/>
      <c r="BG150" s="47"/>
      <c r="BH150" s="47"/>
      <c r="BI150" s="91"/>
      <c r="BJ150" s="47"/>
      <c r="BK150" s="93"/>
      <c r="BL150" s="37"/>
    </row>
    <row r="151" spans="1:64" x14ac:dyDescent="0.3">
      <c r="A151" s="92"/>
      <c r="B151" s="47"/>
      <c r="C151" s="47"/>
      <c r="D151" s="47"/>
      <c r="E151" s="87"/>
      <c r="F151" s="87"/>
      <c r="G151" s="115">
        <f t="shared" si="6"/>
        <v>0</v>
      </c>
      <c r="H151" s="129"/>
      <c r="I151" s="91"/>
      <c r="J151" s="114"/>
      <c r="K151" s="115">
        <f t="shared" si="7"/>
        <v>0</v>
      </c>
      <c r="U151" s="37"/>
      <c r="V151" s="47"/>
      <c r="W151" s="47"/>
      <c r="X151" s="47"/>
      <c r="Y151" s="47"/>
      <c r="Z151" s="91"/>
      <c r="AA151" s="47"/>
      <c r="AB151" s="91">
        <f t="shared" si="8"/>
        <v>0</v>
      </c>
      <c r="AC151" s="36"/>
      <c r="AD151" s="104"/>
      <c r="AI151" s="105"/>
      <c r="AJ151" s="37"/>
      <c r="AK151" s="47"/>
      <c r="AL151" s="47"/>
      <c r="AM151" s="47"/>
      <c r="AN151" s="91"/>
      <c r="AO151" s="47"/>
      <c r="AP151" s="47"/>
      <c r="AQ151" s="37"/>
      <c r="AR151" s="92"/>
      <c r="AS151" s="47"/>
      <c r="AT151" s="47"/>
      <c r="AU151" s="91"/>
      <c r="AV151" s="47"/>
      <c r="AW151" s="93"/>
      <c r="AX151" s="37"/>
      <c r="AY151" s="92"/>
      <c r="AZ151" s="47"/>
      <c r="BA151" s="47"/>
      <c r="BB151" s="91"/>
      <c r="BC151" s="47"/>
      <c r="BD151" s="93"/>
      <c r="BE151" s="37"/>
      <c r="BF151" s="92"/>
      <c r="BG151" s="47"/>
      <c r="BH151" s="47"/>
      <c r="BI151" s="91"/>
      <c r="BJ151" s="47"/>
      <c r="BK151" s="93"/>
      <c r="BL151" s="37"/>
    </row>
    <row r="152" spans="1:64" x14ac:dyDescent="0.3">
      <c r="A152" s="92"/>
      <c r="B152" s="47"/>
      <c r="C152" s="47"/>
      <c r="D152" s="47"/>
      <c r="E152" s="87"/>
      <c r="F152" s="87"/>
      <c r="G152" s="115">
        <f t="shared" si="6"/>
        <v>0</v>
      </c>
      <c r="H152" s="129"/>
      <c r="I152" s="91"/>
      <c r="J152" s="114"/>
      <c r="K152" s="115">
        <f t="shared" si="7"/>
        <v>0</v>
      </c>
      <c r="U152" s="37"/>
      <c r="V152" s="47"/>
      <c r="W152" s="47"/>
      <c r="X152" s="47"/>
      <c r="Y152" s="47"/>
      <c r="Z152" s="91"/>
      <c r="AA152" s="47"/>
      <c r="AB152" s="91">
        <f t="shared" si="8"/>
        <v>0</v>
      </c>
      <c r="AC152" s="36"/>
      <c r="AD152" s="104"/>
      <c r="AI152" s="105"/>
      <c r="AJ152" s="37"/>
      <c r="AK152" s="47"/>
      <c r="AL152" s="47"/>
      <c r="AM152" s="47"/>
      <c r="AN152" s="91"/>
      <c r="AO152" s="47"/>
      <c r="AP152" s="47"/>
      <c r="AQ152" s="37"/>
      <c r="AR152" s="92"/>
      <c r="AS152" s="47"/>
      <c r="AT152" s="47"/>
      <c r="AU152" s="91"/>
      <c r="AV152" s="47"/>
      <c r="AW152" s="93"/>
      <c r="AX152" s="37"/>
      <c r="AY152" s="92"/>
      <c r="AZ152" s="47"/>
      <c r="BA152" s="47"/>
      <c r="BB152" s="91"/>
      <c r="BC152" s="47"/>
      <c r="BD152" s="93"/>
      <c r="BE152" s="37"/>
      <c r="BF152" s="92"/>
      <c r="BG152" s="47"/>
      <c r="BH152" s="47"/>
      <c r="BI152" s="91"/>
      <c r="BJ152" s="47"/>
      <c r="BK152" s="93"/>
      <c r="BL152" s="37"/>
    </row>
    <row r="153" spans="1:64" x14ac:dyDescent="0.3">
      <c r="A153" s="92"/>
      <c r="B153" s="47"/>
      <c r="C153" s="47"/>
      <c r="D153" s="47"/>
      <c r="E153" s="87"/>
      <c r="F153" s="87"/>
      <c r="G153" s="115">
        <f t="shared" si="6"/>
        <v>0</v>
      </c>
      <c r="H153" s="129"/>
      <c r="I153" s="91"/>
      <c r="J153" s="114"/>
      <c r="K153" s="115">
        <f t="shared" si="7"/>
        <v>0</v>
      </c>
      <c r="U153" s="37"/>
      <c r="V153" s="47"/>
      <c r="W153" s="47"/>
      <c r="X153" s="47"/>
      <c r="Y153" s="47"/>
      <c r="Z153" s="91"/>
      <c r="AA153" s="47"/>
      <c r="AB153" s="91">
        <f t="shared" si="8"/>
        <v>0</v>
      </c>
      <c r="AC153" s="36"/>
      <c r="AD153" s="104"/>
      <c r="AI153" s="105"/>
      <c r="AJ153" s="37"/>
      <c r="AK153" s="47"/>
      <c r="AL153" s="47"/>
      <c r="AM153" s="47"/>
      <c r="AN153" s="91"/>
      <c r="AO153" s="47"/>
      <c r="AP153" s="47"/>
      <c r="AQ153" s="37"/>
      <c r="AR153" s="92"/>
      <c r="AS153" s="47"/>
      <c r="AT153" s="47"/>
      <c r="AU153" s="91"/>
      <c r="AV153" s="47"/>
      <c r="AW153" s="93"/>
      <c r="AX153" s="37"/>
      <c r="AY153" s="92"/>
      <c r="AZ153" s="47"/>
      <c r="BA153" s="47"/>
      <c r="BB153" s="91"/>
      <c r="BC153" s="47"/>
      <c r="BD153" s="93"/>
      <c r="BE153" s="37"/>
      <c r="BF153" s="92"/>
      <c r="BG153" s="47"/>
      <c r="BH153" s="47"/>
      <c r="BI153" s="91"/>
      <c r="BJ153" s="47"/>
      <c r="BK153" s="93"/>
      <c r="BL153" s="37"/>
    </row>
    <row r="154" spans="1:64" x14ac:dyDescent="0.3">
      <c r="A154" s="92"/>
      <c r="B154" s="47"/>
      <c r="C154" s="47"/>
      <c r="D154" s="47"/>
      <c r="E154" s="87"/>
      <c r="F154" s="87"/>
      <c r="G154" s="115">
        <f t="shared" si="6"/>
        <v>0</v>
      </c>
      <c r="H154" s="129"/>
      <c r="I154" s="91"/>
      <c r="J154" s="114"/>
      <c r="K154" s="115">
        <f t="shared" si="7"/>
        <v>0</v>
      </c>
      <c r="U154" s="37"/>
      <c r="V154" s="47"/>
      <c r="W154" s="47"/>
      <c r="X154" s="47"/>
      <c r="Y154" s="47"/>
      <c r="Z154" s="91"/>
      <c r="AA154" s="47"/>
      <c r="AB154" s="91">
        <f t="shared" si="8"/>
        <v>0</v>
      </c>
      <c r="AC154" s="36"/>
      <c r="AD154" s="104"/>
      <c r="AI154" s="105"/>
      <c r="AJ154" s="37"/>
      <c r="AK154" s="47"/>
      <c r="AL154" s="47"/>
      <c r="AM154" s="47"/>
      <c r="AN154" s="91"/>
      <c r="AO154" s="47"/>
      <c r="AP154" s="47"/>
      <c r="AQ154" s="37"/>
      <c r="AR154" s="92"/>
      <c r="AS154" s="47"/>
      <c r="AT154" s="47"/>
      <c r="AU154" s="91"/>
      <c r="AV154" s="47"/>
      <c r="AW154" s="93"/>
      <c r="AX154" s="37"/>
      <c r="AY154" s="92"/>
      <c r="AZ154" s="47"/>
      <c r="BA154" s="47"/>
      <c r="BB154" s="91"/>
      <c r="BC154" s="47"/>
      <c r="BD154" s="93"/>
      <c r="BE154" s="37"/>
      <c r="BF154" s="92"/>
      <c r="BG154" s="47"/>
      <c r="BH154" s="47"/>
      <c r="BI154" s="91"/>
      <c r="BJ154" s="47"/>
      <c r="BK154" s="93"/>
      <c r="BL154" s="37"/>
    </row>
    <row r="155" spans="1:64" x14ac:dyDescent="0.3">
      <c r="A155" s="92"/>
      <c r="B155" s="47"/>
      <c r="C155" s="47"/>
      <c r="D155" s="47"/>
      <c r="E155" s="87"/>
      <c r="F155" s="87"/>
      <c r="G155" s="115">
        <f t="shared" si="6"/>
        <v>0</v>
      </c>
      <c r="H155" s="129"/>
      <c r="I155" s="91"/>
      <c r="J155" s="114"/>
      <c r="K155" s="115">
        <f t="shared" si="7"/>
        <v>0</v>
      </c>
      <c r="U155" s="37"/>
      <c r="V155" s="47"/>
      <c r="W155" s="47"/>
      <c r="X155" s="47"/>
      <c r="Y155" s="47"/>
      <c r="Z155" s="91"/>
      <c r="AA155" s="47"/>
      <c r="AB155" s="91">
        <f t="shared" si="8"/>
        <v>0</v>
      </c>
      <c r="AC155" s="36"/>
      <c r="AD155" s="104"/>
      <c r="AI155" s="105"/>
      <c r="AJ155" s="37"/>
      <c r="AK155" s="47"/>
      <c r="AL155" s="47"/>
      <c r="AM155" s="47"/>
      <c r="AN155" s="91"/>
      <c r="AO155" s="47"/>
      <c r="AP155" s="47"/>
      <c r="AQ155" s="37"/>
      <c r="AR155" s="92"/>
      <c r="AS155" s="47"/>
      <c r="AT155" s="47"/>
      <c r="AU155" s="91"/>
      <c r="AV155" s="47"/>
      <c r="AW155" s="93"/>
      <c r="AX155" s="37"/>
      <c r="AY155" s="92"/>
      <c r="AZ155" s="47"/>
      <c r="BA155" s="47"/>
      <c r="BB155" s="91"/>
      <c r="BC155" s="47"/>
      <c r="BD155" s="93"/>
      <c r="BE155" s="37"/>
      <c r="BF155" s="92"/>
      <c r="BG155" s="47"/>
      <c r="BH155" s="47"/>
      <c r="BI155" s="91"/>
      <c r="BJ155" s="47"/>
      <c r="BK155" s="93"/>
      <c r="BL155" s="37"/>
    </row>
    <row r="156" spans="1:64" x14ac:dyDescent="0.3">
      <c r="A156" s="92"/>
      <c r="B156" s="47"/>
      <c r="C156" s="47"/>
      <c r="D156" s="47"/>
      <c r="E156" s="87"/>
      <c r="F156" s="87"/>
      <c r="G156" s="115">
        <f t="shared" si="6"/>
        <v>0</v>
      </c>
      <c r="H156" s="129"/>
      <c r="I156" s="91"/>
      <c r="J156" s="114"/>
      <c r="K156" s="115">
        <f t="shared" si="7"/>
        <v>0</v>
      </c>
      <c r="U156" s="37"/>
      <c r="V156" s="47"/>
      <c r="W156" s="47"/>
      <c r="X156" s="47"/>
      <c r="Y156" s="47"/>
      <c r="Z156" s="91"/>
      <c r="AA156" s="47"/>
      <c r="AB156" s="91">
        <f t="shared" si="8"/>
        <v>0</v>
      </c>
      <c r="AC156" s="36"/>
      <c r="AD156" s="104"/>
      <c r="AI156" s="105"/>
      <c r="AJ156" s="37"/>
      <c r="AK156" s="47"/>
      <c r="AL156" s="47"/>
      <c r="AM156" s="47"/>
      <c r="AN156" s="91"/>
      <c r="AO156" s="47"/>
      <c r="AP156" s="47"/>
      <c r="AQ156" s="37"/>
      <c r="AR156" s="92"/>
      <c r="AS156" s="47"/>
      <c r="AT156" s="47"/>
      <c r="AU156" s="91"/>
      <c r="AV156" s="47"/>
      <c r="AW156" s="93"/>
      <c r="AX156" s="37"/>
      <c r="AY156" s="92"/>
      <c r="AZ156" s="47"/>
      <c r="BA156" s="47"/>
      <c r="BB156" s="91"/>
      <c r="BC156" s="47"/>
      <c r="BD156" s="93"/>
      <c r="BE156" s="37"/>
      <c r="BF156" s="92"/>
      <c r="BG156" s="47"/>
      <c r="BH156" s="47"/>
      <c r="BI156" s="91"/>
      <c r="BJ156" s="47"/>
      <c r="BK156" s="93"/>
      <c r="BL156" s="37"/>
    </row>
    <row r="157" spans="1:64" x14ac:dyDescent="0.3">
      <c r="A157" s="92"/>
      <c r="B157" s="47"/>
      <c r="C157" s="47"/>
      <c r="D157" s="47"/>
      <c r="E157" s="87"/>
      <c r="F157" s="87"/>
      <c r="G157" s="115">
        <f t="shared" si="6"/>
        <v>0</v>
      </c>
      <c r="H157" s="129"/>
      <c r="I157" s="91"/>
      <c r="J157" s="114"/>
      <c r="K157" s="115">
        <f t="shared" si="7"/>
        <v>0</v>
      </c>
      <c r="U157" s="37"/>
      <c r="V157" s="47"/>
      <c r="W157" s="47"/>
      <c r="X157" s="47"/>
      <c r="Y157" s="47"/>
      <c r="Z157" s="91"/>
      <c r="AA157" s="47"/>
      <c r="AB157" s="91">
        <f t="shared" si="8"/>
        <v>0</v>
      </c>
      <c r="AC157" s="36"/>
      <c r="AD157" s="104"/>
      <c r="AI157" s="105"/>
      <c r="AJ157" s="37"/>
      <c r="AK157" s="47"/>
      <c r="AL157" s="47"/>
      <c r="AM157" s="47"/>
      <c r="AN157" s="91"/>
      <c r="AO157" s="47"/>
      <c r="AP157" s="47"/>
      <c r="AQ157" s="37"/>
      <c r="AR157" s="92"/>
      <c r="AS157" s="47"/>
      <c r="AT157" s="47"/>
      <c r="AU157" s="91"/>
      <c r="AV157" s="47"/>
      <c r="AW157" s="93"/>
      <c r="AX157" s="37"/>
      <c r="AY157" s="92"/>
      <c r="AZ157" s="47"/>
      <c r="BA157" s="47"/>
      <c r="BB157" s="91"/>
      <c r="BC157" s="47"/>
      <c r="BD157" s="93"/>
      <c r="BE157" s="37"/>
      <c r="BF157" s="92"/>
      <c r="BG157" s="47"/>
      <c r="BH157" s="47"/>
      <c r="BI157" s="91"/>
      <c r="BJ157" s="47"/>
      <c r="BK157" s="93"/>
      <c r="BL157" s="37"/>
    </row>
    <row r="158" spans="1:64" x14ac:dyDescent="0.3">
      <c r="A158" s="92"/>
      <c r="B158" s="47"/>
      <c r="C158" s="47"/>
      <c r="D158" s="47"/>
      <c r="E158" s="87"/>
      <c r="F158" s="87"/>
      <c r="G158" s="115">
        <f t="shared" si="6"/>
        <v>0</v>
      </c>
      <c r="H158" s="129"/>
      <c r="I158" s="91"/>
      <c r="J158" s="114"/>
      <c r="K158" s="115">
        <f t="shared" si="7"/>
        <v>0</v>
      </c>
      <c r="U158" s="37"/>
      <c r="V158" s="47"/>
      <c r="W158" s="47"/>
      <c r="X158" s="47"/>
      <c r="Y158" s="47"/>
      <c r="Z158" s="91"/>
      <c r="AA158" s="47"/>
      <c r="AB158" s="91">
        <f t="shared" si="8"/>
        <v>0</v>
      </c>
      <c r="AC158" s="36"/>
      <c r="AD158" s="104"/>
      <c r="AI158" s="105"/>
      <c r="AJ158" s="37"/>
      <c r="AK158" s="47"/>
      <c r="AL158" s="47"/>
      <c r="AM158" s="47"/>
      <c r="AN158" s="91"/>
      <c r="AO158" s="47"/>
      <c r="AP158" s="47"/>
      <c r="AQ158" s="37"/>
      <c r="AR158" s="92"/>
      <c r="AS158" s="47"/>
      <c r="AT158" s="47"/>
      <c r="AU158" s="91"/>
      <c r="AV158" s="47"/>
      <c r="AW158" s="93"/>
      <c r="AX158" s="37"/>
      <c r="AY158" s="92"/>
      <c r="AZ158" s="47"/>
      <c r="BA158" s="47"/>
      <c r="BB158" s="91"/>
      <c r="BC158" s="47"/>
      <c r="BD158" s="93"/>
      <c r="BE158" s="37"/>
      <c r="BF158" s="92"/>
      <c r="BG158" s="47"/>
      <c r="BH158" s="47"/>
      <c r="BI158" s="91"/>
      <c r="BJ158" s="47"/>
      <c r="BK158" s="93"/>
      <c r="BL158" s="37"/>
    </row>
    <row r="159" spans="1:64" x14ac:dyDescent="0.3">
      <c r="A159" s="92"/>
      <c r="B159" s="47"/>
      <c r="C159" s="47"/>
      <c r="D159" s="47"/>
      <c r="E159" s="87"/>
      <c r="F159" s="87"/>
      <c r="G159" s="115">
        <f t="shared" si="6"/>
        <v>0</v>
      </c>
      <c r="H159" s="129"/>
      <c r="I159" s="91"/>
      <c r="J159" s="114"/>
      <c r="K159" s="115">
        <f t="shared" si="7"/>
        <v>0</v>
      </c>
      <c r="U159" s="37"/>
      <c r="V159" s="47"/>
      <c r="W159" s="47"/>
      <c r="X159" s="47"/>
      <c r="Y159" s="47"/>
      <c r="Z159" s="91"/>
      <c r="AA159" s="47"/>
      <c r="AB159" s="91">
        <f t="shared" si="8"/>
        <v>0</v>
      </c>
      <c r="AC159" s="36"/>
      <c r="AD159" s="104"/>
      <c r="AI159" s="105"/>
      <c r="AJ159" s="37"/>
      <c r="AK159" s="47"/>
      <c r="AL159" s="47"/>
      <c r="AM159" s="47"/>
      <c r="AN159" s="91"/>
      <c r="AO159" s="47"/>
      <c r="AP159" s="47"/>
      <c r="AQ159" s="37"/>
      <c r="AR159" s="92"/>
      <c r="AS159" s="47"/>
      <c r="AT159" s="47"/>
      <c r="AU159" s="91"/>
      <c r="AV159" s="47"/>
      <c r="AW159" s="93"/>
      <c r="AX159" s="37"/>
      <c r="AY159" s="92"/>
      <c r="AZ159" s="47"/>
      <c r="BA159" s="47"/>
      <c r="BB159" s="91"/>
      <c r="BC159" s="47"/>
      <c r="BD159" s="93"/>
      <c r="BE159" s="37"/>
      <c r="BF159" s="92"/>
      <c r="BG159" s="47"/>
      <c r="BH159" s="47"/>
      <c r="BI159" s="91"/>
      <c r="BJ159" s="47"/>
      <c r="BK159" s="93"/>
      <c r="BL159" s="37"/>
    </row>
    <row r="160" spans="1:64" x14ac:dyDescent="0.3">
      <c r="A160" s="92"/>
      <c r="B160" s="47"/>
      <c r="C160" s="47"/>
      <c r="D160" s="47"/>
      <c r="E160" s="87"/>
      <c r="F160" s="87"/>
      <c r="G160" s="115">
        <f t="shared" si="6"/>
        <v>0</v>
      </c>
      <c r="H160" s="129"/>
      <c r="I160" s="91"/>
      <c r="J160" s="114"/>
      <c r="K160" s="115">
        <f t="shared" si="7"/>
        <v>0</v>
      </c>
      <c r="U160" s="37"/>
      <c r="V160" s="47"/>
      <c r="W160" s="47"/>
      <c r="X160" s="47"/>
      <c r="Y160" s="47"/>
      <c r="Z160" s="91"/>
      <c r="AA160" s="47"/>
      <c r="AB160" s="91">
        <f t="shared" si="8"/>
        <v>0</v>
      </c>
      <c r="AC160" s="36"/>
      <c r="AD160" s="104"/>
      <c r="AI160" s="105"/>
      <c r="AJ160" s="37"/>
      <c r="AK160" s="47"/>
      <c r="AL160" s="47"/>
      <c r="AM160" s="47"/>
      <c r="AN160" s="91"/>
      <c r="AO160" s="47"/>
      <c r="AP160" s="47"/>
      <c r="AQ160" s="37"/>
      <c r="AR160" s="92"/>
      <c r="AS160" s="47"/>
      <c r="AT160" s="47"/>
      <c r="AU160" s="91"/>
      <c r="AV160" s="47"/>
      <c r="AW160" s="93"/>
      <c r="AX160" s="37"/>
      <c r="AY160" s="92"/>
      <c r="AZ160" s="47"/>
      <c r="BA160" s="47"/>
      <c r="BB160" s="91"/>
      <c r="BC160" s="47"/>
      <c r="BD160" s="93"/>
      <c r="BE160" s="37"/>
      <c r="BF160" s="92"/>
      <c r="BG160" s="47"/>
      <c r="BH160" s="47"/>
      <c r="BI160" s="91"/>
      <c r="BJ160" s="47"/>
      <c r="BK160" s="93"/>
      <c r="BL160" s="37"/>
    </row>
    <row r="161" spans="1:64" x14ac:dyDescent="0.3">
      <c r="A161" s="92"/>
      <c r="B161" s="47"/>
      <c r="C161" s="47"/>
      <c r="D161" s="47"/>
      <c r="E161" s="87"/>
      <c r="F161" s="87"/>
      <c r="G161" s="115">
        <f t="shared" si="6"/>
        <v>0</v>
      </c>
      <c r="H161" s="129"/>
      <c r="I161" s="91"/>
      <c r="J161" s="114"/>
      <c r="K161" s="115">
        <f t="shared" si="7"/>
        <v>0</v>
      </c>
      <c r="U161" s="37"/>
      <c r="V161" s="47"/>
      <c r="W161" s="47"/>
      <c r="X161" s="47"/>
      <c r="Y161" s="47"/>
      <c r="Z161" s="91"/>
      <c r="AA161" s="47"/>
      <c r="AB161" s="91">
        <f t="shared" si="8"/>
        <v>0</v>
      </c>
      <c r="AC161" s="36"/>
      <c r="AD161" s="104"/>
      <c r="AI161" s="105"/>
      <c r="AJ161" s="37"/>
      <c r="AK161" s="47"/>
      <c r="AL161" s="47"/>
      <c r="AM161" s="47"/>
      <c r="AN161" s="91"/>
      <c r="AO161" s="47"/>
      <c r="AP161" s="47"/>
      <c r="AQ161" s="37"/>
      <c r="AR161" s="92"/>
      <c r="AS161" s="47"/>
      <c r="AT161" s="47"/>
      <c r="AU161" s="91"/>
      <c r="AV161" s="47"/>
      <c r="AW161" s="93"/>
      <c r="AX161" s="37"/>
      <c r="AY161" s="92"/>
      <c r="AZ161" s="47"/>
      <c r="BA161" s="47"/>
      <c r="BB161" s="91"/>
      <c r="BC161" s="47"/>
      <c r="BD161" s="93"/>
      <c r="BE161" s="37"/>
      <c r="BF161" s="92"/>
      <c r="BG161" s="47"/>
      <c r="BH161" s="47"/>
      <c r="BI161" s="91"/>
      <c r="BJ161" s="47"/>
      <c r="BK161" s="93"/>
      <c r="BL161" s="37"/>
    </row>
    <row r="162" spans="1:64" x14ac:dyDescent="0.3">
      <c r="A162" s="92"/>
      <c r="B162" s="47"/>
      <c r="C162" s="47"/>
      <c r="D162" s="47"/>
      <c r="E162" s="87"/>
      <c r="F162" s="87"/>
      <c r="G162" s="115">
        <f t="shared" si="6"/>
        <v>0</v>
      </c>
      <c r="H162" s="129"/>
      <c r="I162" s="91"/>
      <c r="J162" s="114"/>
      <c r="K162" s="115">
        <f t="shared" si="7"/>
        <v>0</v>
      </c>
      <c r="U162" s="37"/>
      <c r="V162" s="47"/>
      <c r="W162" s="47"/>
      <c r="X162" s="47"/>
      <c r="Y162" s="47"/>
      <c r="Z162" s="91"/>
      <c r="AA162" s="47"/>
      <c r="AB162" s="91">
        <f t="shared" si="8"/>
        <v>0</v>
      </c>
      <c r="AC162" s="36"/>
      <c r="AD162" s="104"/>
      <c r="AI162" s="105"/>
      <c r="AJ162" s="37"/>
      <c r="AK162" s="47"/>
      <c r="AL162" s="47"/>
      <c r="AM162" s="47"/>
      <c r="AN162" s="91"/>
      <c r="AO162" s="47"/>
      <c r="AP162" s="47"/>
      <c r="AQ162" s="37"/>
      <c r="AR162" s="92"/>
      <c r="AS162" s="47"/>
      <c r="AT162" s="47"/>
      <c r="AU162" s="91"/>
      <c r="AV162" s="47"/>
      <c r="AW162" s="93"/>
      <c r="AX162" s="37"/>
      <c r="AY162" s="92"/>
      <c r="AZ162" s="47"/>
      <c r="BA162" s="47"/>
      <c r="BB162" s="91"/>
      <c r="BC162" s="47"/>
      <c r="BD162" s="93"/>
      <c r="BE162" s="37"/>
      <c r="BF162" s="92"/>
      <c r="BG162" s="47"/>
      <c r="BH162" s="47"/>
      <c r="BI162" s="91"/>
      <c r="BJ162" s="47"/>
      <c r="BK162" s="93"/>
      <c r="BL162" s="37"/>
    </row>
    <row r="163" spans="1:64" x14ac:dyDescent="0.3">
      <c r="A163" s="92"/>
      <c r="B163" s="47"/>
      <c r="C163" s="47"/>
      <c r="D163" s="47"/>
      <c r="E163" s="87"/>
      <c r="F163" s="87"/>
      <c r="G163" s="115">
        <f t="shared" si="6"/>
        <v>0</v>
      </c>
      <c r="H163" s="129"/>
      <c r="I163" s="91"/>
      <c r="J163" s="114"/>
      <c r="K163" s="115">
        <f t="shared" si="7"/>
        <v>0</v>
      </c>
      <c r="U163" s="37"/>
      <c r="V163" s="47"/>
      <c r="W163" s="47"/>
      <c r="X163" s="47"/>
      <c r="Y163" s="47"/>
      <c r="Z163" s="91"/>
      <c r="AA163" s="47"/>
      <c r="AB163" s="91">
        <f t="shared" si="8"/>
        <v>0</v>
      </c>
      <c r="AC163" s="36"/>
      <c r="AD163" s="104"/>
      <c r="AI163" s="105"/>
      <c r="AJ163" s="37"/>
      <c r="AK163" s="47"/>
      <c r="AL163" s="47"/>
      <c r="AM163" s="47"/>
      <c r="AN163" s="91"/>
      <c r="AO163" s="47"/>
      <c r="AP163" s="47"/>
      <c r="AQ163" s="37"/>
      <c r="AR163" s="92"/>
      <c r="AS163" s="47"/>
      <c r="AT163" s="47"/>
      <c r="AU163" s="91"/>
      <c r="AV163" s="47"/>
      <c r="AW163" s="93"/>
      <c r="AX163" s="37"/>
      <c r="AY163" s="92"/>
      <c r="AZ163" s="47"/>
      <c r="BA163" s="47"/>
      <c r="BB163" s="91"/>
      <c r="BC163" s="47"/>
      <c r="BD163" s="93"/>
      <c r="BE163" s="37"/>
      <c r="BF163" s="92"/>
      <c r="BG163" s="47"/>
      <c r="BH163" s="47"/>
      <c r="BI163" s="91"/>
      <c r="BJ163" s="47"/>
      <c r="BK163" s="93"/>
      <c r="BL163" s="37"/>
    </row>
    <row r="164" spans="1:64" x14ac:dyDescent="0.3">
      <c r="A164" s="92"/>
      <c r="B164" s="47"/>
      <c r="C164" s="47"/>
      <c r="D164" s="47"/>
      <c r="E164" s="87"/>
      <c r="F164" s="87"/>
      <c r="G164" s="115">
        <f t="shared" si="6"/>
        <v>0</v>
      </c>
      <c r="H164" s="129"/>
      <c r="I164" s="91"/>
      <c r="J164" s="114"/>
      <c r="K164" s="115">
        <f t="shared" si="7"/>
        <v>0</v>
      </c>
      <c r="U164" s="37"/>
      <c r="V164" s="47"/>
      <c r="W164" s="47"/>
      <c r="X164" s="47"/>
      <c r="Y164" s="47"/>
      <c r="Z164" s="91"/>
      <c r="AA164" s="47"/>
      <c r="AB164" s="91">
        <f t="shared" si="8"/>
        <v>0</v>
      </c>
      <c r="AC164" s="36"/>
      <c r="AD164" s="104"/>
      <c r="AI164" s="105"/>
      <c r="AJ164" s="37"/>
      <c r="AK164" s="47"/>
      <c r="AL164" s="47"/>
      <c r="AM164" s="47"/>
      <c r="AN164" s="91"/>
      <c r="AO164" s="47"/>
      <c r="AP164" s="47"/>
      <c r="AQ164" s="37"/>
      <c r="AR164" s="92"/>
      <c r="AS164" s="47"/>
      <c r="AT164" s="47"/>
      <c r="AU164" s="91"/>
      <c r="AV164" s="47"/>
      <c r="AW164" s="93"/>
      <c r="AX164" s="37"/>
      <c r="AY164" s="92"/>
      <c r="AZ164" s="47"/>
      <c r="BA164" s="47"/>
      <c r="BB164" s="91"/>
      <c r="BC164" s="47"/>
      <c r="BD164" s="93"/>
      <c r="BE164" s="37"/>
      <c r="BF164" s="92"/>
      <c r="BG164" s="47"/>
      <c r="BH164" s="47"/>
      <c r="BI164" s="91"/>
      <c r="BJ164" s="47"/>
      <c r="BK164" s="93"/>
      <c r="BL164" s="37"/>
    </row>
    <row r="165" spans="1:64" x14ac:dyDescent="0.3">
      <c r="A165" s="92"/>
      <c r="B165" s="47"/>
      <c r="C165" s="47"/>
      <c r="D165" s="47"/>
      <c r="E165" s="87"/>
      <c r="F165" s="87"/>
      <c r="G165" s="115">
        <f t="shared" si="6"/>
        <v>0</v>
      </c>
      <c r="H165" s="129"/>
      <c r="I165" s="91"/>
      <c r="J165" s="114"/>
      <c r="K165" s="115">
        <f t="shared" si="7"/>
        <v>0</v>
      </c>
      <c r="U165" s="37"/>
      <c r="V165" s="47"/>
      <c r="W165" s="47"/>
      <c r="X165" s="47"/>
      <c r="Y165" s="47"/>
      <c r="Z165" s="91"/>
      <c r="AA165" s="47"/>
      <c r="AB165" s="91">
        <f t="shared" si="8"/>
        <v>0</v>
      </c>
      <c r="AC165" s="36"/>
      <c r="AD165" s="104"/>
      <c r="AI165" s="105"/>
      <c r="AJ165" s="37"/>
      <c r="AK165" s="47"/>
      <c r="AL165" s="47"/>
      <c r="AM165" s="47"/>
      <c r="AN165" s="91"/>
      <c r="AO165" s="47"/>
      <c r="AP165" s="47"/>
      <c r="AQ165" s="37"/>
      <c r="AR165" s="92"/>
      <c r="AS165" s="47"/>
      <c r="AT165" s="47"/>
      <c r="AU165" s="91"/>
      <c r="AV165" s="47"/>
      <c r="AW165" s="93"/>
      <c r="AX165" s="37"/>
      <c r="AY165" s="92"/>
      <c r="AZ165" s="47"/>
      <c r="BA165" s="47"/>
      <c r="BB165" s="91"/>
      <c r="BC165" s="47"/>
      <c r="BD165" s="93"/>
      <c r="BE165" s="37"/>
      <c r="BF165" s="92"/>
      <c r="BG165" s="47"/>
      <c r="BH165" s="47"/>
      <c r="BI165" s="91"/>
      <c r="BJ165" s="47"/>
      <c r="BK165" s="93"/>
      <c r="BL165" s="37"/>
    </row>
    <row r="166" spans="1:64" x14ac:dyDescent="0.3">
      <c r="A166" s="92"/>
      <c r="B166" s="47"/>
      <c r="C166" s="47"/>
      <c r="D166" s="47"/>
      <c r="E166" s="87"/>
      <c r="F166" s="87"/>
      <c r="G166" s="115">
        <f t="shared" si="6"/>
        <v>0</v>
      </c>
      <c r="H166" s="129"/>
      <c r="I166" s="91"/>
      <c r="J166" s="114"/>
      <c r="K166" s="115">
        <f t="shared" si="7"/>
        <v>0</v>
      </c>
      <c r="U166" s="37"/>
      <c r="V166" s="47"/>
      <c r="W166" s="47"/>
      <c r="X166" s="47"/>
      <c r="Y166" s="47"/>
      <c r="Z166" s="91"/>
      <c r="AA166" s="47"/>
      <c r="AB166" s="91">
        <f t="shared" si="8"/>
        <v>0</v>
      </c>
      <c r="AC166" s="36"/>
      <c r="AD166" s="104"/>
      <c r="AI166" s="105"/>
      <c r="AJ166" s="37"/>
      <c r="AK166" s="47"/>
      <c r="AL166" s="47"/>
      <c r="AM166" s="47"/>
      <c r="AN166" s="91"/>
      <c r="AO166" s="47"/>
      <c r="AP166" s="47"/>
      <c r="AQ166" s="37"/>
      <c r="AR166" s="92"/>
      <c r="AS166" s="47"/>
      <c r="AT166" s="47"/>
      <c r="AU166" s="91"/>
      <c r="AV166" s="47"/>
      <c r="AW166" s="93"/>
      <c r="AX166" s="37"/>
      <c r="AY166" s="92"/>
      <c r="AZ166" s="47"/>
      <c r="BA166" s="47"/>
      <c r="BB166" s="91"/>
      <c r="BC166" s="47"/>
      <c r="BD166" s="93"/>
      <c r="BE166" s="37"/>
      <c r="BF166" s="92"/>
      <c r="BG166" s="47"/>
      <c r="BH166" s="47"/>
      <c r="BI166" s="91"/>
      <c r="BJ166" s="47"/>
      <c r="BK166" s="93"/>
      <c r="BL166" s="37"/>
    </row>
    <row r="167" spans="1:64" x14ac:dyDescent="0.3">
      <c r="A167" s="92"/>
      <c r="B167" s="47"/>
      <c r="C167" s="47"/>
      <c r="D167" s="47"/>
      <c r="E167" s="87"/>
      <c r="F167" s="87"/>
      <c r="G167" s="115">
        <f t="shared" si="6"/>
        <v>0</v>
      </c>
      <c r="H167" s="129"/>
      <c r="I167" s="91"/>
      <c r="J167" s="114"/>
      <c r="K167" s="115">
        <f t="shared" si="7"/>
        <v>0</v>
      </c>
      <c r="U167" s="37"/>
      <c r="V167" s="47"/>
      <c r="W167" s="47"/>
      <c r="X167" s="47"/>
      <c r="Y167" s="47"/>
      <c r="Z167" s="91"/>
      <c r="AA167" s="47"/>
      <c r="AB167" s="91">
        <f t="shared" si="8"/>
        <v>0</v>
      </c>
      <c r="AC167" s="36"/>
      <c r="AD167" s="104"/>
      <c r="AI167" s="105"/>
      <c r="AJ167" s="37"/>
      <c r="AK167" s="47"/>
      <c r="AL167" s="47"/>
      <c r="AM167" s="47"/>
      <c r="AN167" s="91"/>
      <c r="AO167" s="47"/>
      <c r="AP167" s="47"/>
      <c r="AQ167" s="37"/>
      <c r="AR167" s="92"/>
      <c r="AS167" s="47"/>
      <c r="AT167" s="47"/>
      <c r="AU167" s="91"/>
      <c r="AV167" s="47"/>
      <c r="AW167" s="93"/>
      <c r="AX167" s="37"/>
      <c r="AY167" s="92"/>
      <c r="AZ167" s="47"/>
      <c r="BA167" s="47"/>
      <c r="BB167" s="91"/>
      <c r="BC167" s="47"/>
      <c r="BD167" s="93"/>
      <c r="BE167" s="37"/>
      <c r="BF167" s="92"/>
      <c r="BG167" s="47"/>
      <c r="BH167" s="47"/>
      <c r="BI167" s="91"/>
      <c r="BJ167" s="47"/>
      <c r="BK167" s="93"/>
      <c r="BL167" s="37"/>
    </row>
    <row r="168" spans="1:64" x14ac:dyDescent="0.3">
      <c r="A168" s="92"/>
      <c r="B168" s="47"/>
      <c r="C168" s="47"/>
      <c r="D168" s="47"/>
      <c r="E168" s="87"/>
      <c r="F168" s="87"/>
      <c r="G168" s="115">
        <f t="shared" si="6"/>
        <v>0</v>
      </c>
      <c r="H168" s="129"/>
      <c r="I168" s="91"/>
      <c r="J168" s="114"/>
      <c r="K168" s="115">
        <f t="shared" si="7"/>
        <v>0</v>
      </c>
      <c r="U168" s="37"/>
      <c r="V168" s="47"/>
      <c r="W168" s="47"/>
      <c r="X168" s="47"/>
      <c r="Y168" s="47"/>
      <c r="Z168" s="91"/>
      <c r="AA168" s="47"/>
      <c r="AB168" s="91">
        <f t="shared" si="8"/>
        <v>0</v>
      </c>
      <c r="AC168" s="36"/>
      <c r="AD168" s="104"/>
      <c r="AI168" s="105"/>
      <c r="AJ168" s="37"/>
      <c r="AK168" s="47"/>
      <c r="AL168" s="47"/>
      <c r="AM168" s="47"/>
      <c r="AN168" s="91"/>
      <c r="AO168" s="47"/>
      <c r="AP168" s="47"/>
      <c r="AQ168" s="37"/>
      <c r="AR168" s="92"/>
      <c r="AS168" s="47"/>
      <c r="AT168" s="47"/>
      <c r="AU168" s="91"/>
      <c r="AV168" s="47"/>
      <c r="AW168" s="93"/>
      <c r="AX168" s="37"/>
      <c r="AY168" s="92"/>
      <c r="AZ168" s="47"/>
      <c r="BA168" s="47"/>
      <c r="BB168" s="91"/>
      <c r="BC168" s="47"/>
      <c r="BD168" s="93"/>
      <c r="BE168" s="37"/>
      <c r="BF168" s="92"/>
      <c r="BG168" s="47"/>
      <c r="BH168" s="47"/>
      <c r="BI168" s="91"/>
      <c r="BJ168" s="47"/>
      <c r="BK168" s="93"/>
      <c r="BL168" s="37"/>
    </row>
    <row r="169" spans="1:64" x14ac:dyDescent="0.3">
      <c r="A169" s="92"/>
      <c r="B169" s="47"/>
      <c r="C169" s="47"/>
      <c r="D169" s="47"/>
      <c r="E169" s="87"/>
      <c r="F169" s="87"/>
      <c r="G169" s="115">
        <f t="shared" si="6"/>
        <v>0</v>
      </c>
      <c r="H169" s="129"/>
      <c r="I169" s="91"/>
      <c r="J169" s="114"/>
      <c r="K169" s="115">
        <f t="shared" si="7"/>
        <v>0</v>
      </c>
      <c r="U169" s="37"/>
      <c r="V169" s="47"/>
      <c r="W169" s="47"/>
      <c r="X169" s="47"/>
      <c r="Y169" s="47"/>
      <c r="Z169" s="91"/>
      <c r="AA169" s="47"/>
      <c r="AB169" s="91">
        <f t="shared" si="8"/>
        <v>0</v>
      </c>
      <c r="AC169" s="36"/>
      <c r="AD169" s="104"/>
      <c r="AI169" s="105"/>
      <c r="AJ169" s="37"/>
      <c r="AK169" s="47"/>
      <c r="AL169" s="47"/>
      <c r="AM169" s="47"/>
      <c r="AN169" s="91"/>
      <c r="AO169" s="47"/>
      <c r="AP169" s="47"/>
      <c r="AQ169" s="37"/>
      <c r="AR169" s="92"/>
      <c r="AS169" s="47"/>
      <c r="AT169" s="47"/>
      <c r="AU169" s="91"/>
      <c r="AV169" s="47"/>
      <c r="AW169" s="93"/>
      <c r="AX169" s="37"/>
      <c r="AY169" s="92"/>
      <c r="AZ169" s="47"/>
      <c r="BA169" s="47"/>
      <c r="BB169" s="91"/>
      <c r="BC169" s="47"/>
      <c r="BD169" s="93"/>
      <c r="BE169" s="37"/>
      <c r="BF169" s="92"/>
      <c r="BG169" s="47"/>
      <c r="BH169" s="47"/>
      <c r="BI169" s="91"/>
      <c r="BJ169" s="47"/>
      <c r="BK169" s="93"/>
      <c r="BL169" s="37"/>
    </row>
    <row r="170" spans="1:64" x14ac:dyDescent="0.3">
      <c r="A170" s="92"/>
      <c r="B170" s="47"/>
      <c r="C170" s="47"/>
      <c r="D170" s="47"/>
      <c r="E170" s="87"/>
      <c r="F170" s="87"/>
      <c r="G170" s="115">
        <f t="shared" si="6"/>
        <v>0</v>
      </c>
      <c r="H170" s="129"/>
      <c r="I170" s="91"/>
      <c r="J170" s="114"/>
      <c r="K170" s="115">
        <f t="shared" si="7"/>
        <v>0</v>
      </c>
      <c r="U170" s="37"/>
      <c r="V170" s="47"/>
      <c r="W170" s="47"/>
      <c r="X170" s="47"/>
      <c r="Y170" s="47"/>
      <c r="Z170" s="91"/>
      <c r="AA170" s="47"/>
      <c r="AB170" s="91">
        <f t="shared" si="8"/>
        <v>0</v>
      </c>
      <c r="AC170" s="36"/>
      <c r="AD170" s="104"/>
      <c r="AI170" s="105"/>
      <c r="AJ170" s="37"/>
      <c r="AK170" s="47"/>
      <c r="AL170" s="47"/>
      <c r="AM170" s="47"/>
      <c r="AN170" s="91"/>
      <c r="AO170" s="47"/>
      <c r="AP170" s="47"/>
      <c r="AQ170" s="37"/>
      <c r="AR170" s="92"/>
      <c r="AS170" s="47"/>
      <c r="AT170" s="47"/>
      <c r="AU170" s="91"/>
      <c r="AV170" s="47"/>
      <c r="AW170" s="93"/>
      <c r="AX170" s="37"/>
      <c r="AY170" s="92"/>
      <c r="AZ170" s="47"/>
      <c r="BA170" s="47"/>
      <c r="BB170" s="91"/>
      <c r="BC170" s="47"/>
      <c r="BD170" s="93"/>
      <c r="BE170" s="37"/>
      <c r="BF170" s="92"/>
      <c r="BG170" s="47"/>
      <c r="BH170" s="47"/>
      <c r="BI170" s="91"/>
      <c r="BJ170" s="47"/>
      <c r="BK170" s="93"/>
      <c r="BL170" s="37"/>
    </row>
    <row r="171" spans="1:64" x14ac:dyDescent="0.3">
      <c r="A171" s="92"/>
      <c r="B171" s="47"/>
      <c r="C171" s="47"/>
      <c r="D171" s="47"/>
      <c r="E171" s="87"/>
      <c r="F171" s="87"/>
      <c r="G171" s="115">
        <f t="shared" si="6"/>
        <v>0</v>
      </c>
      <c r="H171" s="129"/>
      <c r="I171" s="91"/>
      <c r="J171" s="114"/>
      <c r="K171" s="115">
        <f t="shared" si="7"/>
        <v>0</v>
      </c>
      <c r="U171" s="37"/>
      <c r="V171" s="47"/>
      <c r="W171" s="47"/>
      <c r="X171" s="47"/>
      <c r="Y171" s="47"/>
      <c r="Z171" s="91"/>
      <c r="AA171" s="47"/>
      <c r="AB171" s="91">
        <f t="shared" si="8"/>
        <v>0</v>
      </c>
      <c r="AC171" s="36"/>
      <c r="AD171" s="104"/>
      <c r="AI171" s="105"/>
      <c r="AJ171" s="37"/>
      <c r="AK171" s="47"/>
      <c r="AL171" s="47"/>
      <c r="AM171" s="47"/>
      <c r="AN171" s="91"/>
      <c r="AO171" s="47"/>
      <c r="AP171" s="47"/>
      <c r="AQ171" s="37"/>
      <c r="AR171" s="92"/>
      <c r="AS171" s="47"/>
      <c r="AT171" s="47"/>
      <c r="AU171" s="91"/>
      <c r="AV171" s="47"/>
      <c r="AW171" s="93"/>
      <c r="AX171" s="37"/>
      <c r="AY171" s="92"/>
      <c r="AZ171" s="47"/>
      <c r="BA171" s="47"/>
      <c r="BB171" s="91"/>
      <c r="BC171" s="47"/>
      <c r="BD171" s="93"/>
      <c r="BE171" s="37"/>
      <c r="BF171" s="92"/>
      <c r="BG171" s="47"/>
      <c r="BH171" s="47"/>
      <c r="BI171" s="91"/>
      <c r="BJ171" s="47"/>
      <c r="BK171" s="93"/>
      <c r="BL171" s="37"/>
    </row>
    <row r="172" spans="1:64" x14ac:dyDescent="0.3">
      <c r="A172" s="92"/>
      <c r="B172" s="47"/>
      <c r="C172" s="47"/>
      <c r="D172" s="47"/>
      <c r="E172" s="87"/>
      <c r="F172" s="87"/>
      <c r="G172" s="115">
        <f t="shared" si="6"/>
        <v>0</v>
      </c>
      <c r="H172" s="129"/>
      <c r="I172" s="91"/>
      <c r="J172" s="114"/>
      <c r="K172" s="115">
        <f t="shared" si="7"/>
        <v>0</v>
      </c>
      <c r="U172" s="37"/>
      <c r="V172" s="47"/>
      <c r="W172" s="47"/>
      <c r="X172" s="47"/>
      <c r="Y172" s="47"/>
      <c r="Z172" s="91"/>
      <c r="AA172" s="47"/>
      <c r="AB172" s="91">
        <f t="shared" si="8"/>
        <v>0</v>
      </c>
      <c r="AC172" s="36"/>
      <c r="AD172" s="104"/>
      <c r="AI172" s="105"/>
      <c r="AJ172" s="37"/>
      <c r="AK172" s="47"/>
      <c r="AL172" s="47"/>
      <c r="AM172" s="47"/>
      <c r="AN172" s="91"/>
      <c r="AO172" s="47"/>
      <c r="AP172" s="47"/>
      <c r="AQ172" s="37"/>
      <c r="AR172" s="92"/>
      <c r="AS172" s="47"/>
      <c r="AT172" s="47"/>
      <c r="AU172" s="91"/>
      <c r="AV172" s="47"/>
      <c r="AW172" s="93"/>
      <c r="AX172" s="37"/>
      <c r="AY172" s="92"/>
      <c r="AZ172" s="47"/>
      <c r="BA172" s="47"/>
      <c r="BB172" s="91"/>
      <c r="BC172" s="47"/>
      <c r="BD172" s="93"/>
      <c r="BE172" s="37"/>
      <c r="BF172" s="92"/>
      <c r="BG172" s="47"/>
      <c r="BH172" s="47"/>
      <c r="BI172" s="91"/>
      <c r="BJ172" s="47"/>
      <c r="BK172" s="93"/>
      <c r="BL172" s="37"/>
    </row>
    <row r="173" spans="1:64" x14ac:dyDescent="0.3">
      <c r="A173" s="92"/>
      <c r="B173" s="47"/>
      <c r="C173" s="47"/>
      <c r="D173" s="47"/>
      <c r="E173" s="87"/>
      <c r="F173" s="87"/>
      <c r="G173" s="115">
        <f t="shared" si="6"/>
        <v>0</v>
      </c>
      <c r="H173" s="129"/>
      <c r="I173" s="91"/>
      <c r="J173" s="114"/>
      <c r="K173" s="115">
        <f t="shared" si="7"/>
        <v>0</v>
      </c>
      <c r="U173" s="37"/>
      <c r="V173" s="47"/>
      <c r="W173" s="47"/>
      <c r="X173" s="47"/>
      <c r="Y173" s="47"/>
      <c r="Z173" s="91"/>
      <c r="AA173" s="47"/>
      <c r="AB173" s="91">
        <f t="shared" si="8"/>
        <v>0</v>
      </c>
      <c r="AC173" s="36"/>
      <c r="AD173" s="104"/>
      <c r="AI173" s="105"/>
      <c r="AJ173" s="37"/>
      <c r="AK173" s="47"/>
      <c r="AL173" s="47"/>
      <c r="AM173" s="47"/>
      <c r="AN173" s="91"/>
      <c r="AO173" s="47"/>
      <c r="AP173" s="47"/>
      <c r="AQ173" s="37"/>
      <c r="AR173" s="92"/>
      <c r="AS173" s="47"/>
      <c r="AT173" s="47"/>
      <c r="AU173" s="91"/>
      <c r="AV173" s="47"/>
      <c r="AW173" s="93"/>
      <c r="AX173" s="37"/>
      <c r="AY173" s="92"/>
      <c r="AZ173" s="47"/>
      <c r="BA173" s="47"/>
      <c r="BB173" s="91"/>
      <c r="BC173" s="47"/>
      <c r="BD173" s="93"/>
      <c r="BE173" s="37"/>
      <c r="BF173" s="92"/>
      <c r="BG173" s="47"/>
      <c r="BH173" s="47"/>
      <c r="BI173" s="91"/>
      <c r="BJ173" s="47"/>
      <c r="BK173" s="93"/>
      <c r="BL173" s="37"/>
    </row>
    <row r="174" spans="1:64" x14ac:dyDescent="0.3">
      <c r="A174" s="92"/>
      <c r="B174" s="47"/>
      <c r="C174" s="47"/>
      <c r="D174" s="47"/>
      <c r="E174" s="87"/>
      <c r="F174" s="87"/>
      <c r="G174" s="115">
        <f t="shared" si="6"/>
        <v>0</v>
      </c>
      <c r="H174" s="129"/>
      <c r="I174" s="91"/>
      <c r="J174" s="114"/>
      <c r="K174" s="115">
        <f t="shared" si="7"/>
        <v>0</v>
      </c>
      <c r="U174" s="37"/>
      <c r="V174" s="47"/>
      <c r="W174" s="47"/>
      <c r="X174" s="47"/>
      <c r="Y174" s="47"/>
      <c r="Z174" s="91"/>
      <c r="AA174" s="47"/>
      <c r="AB174" s="91">
        <f t="shared" si="8"/>
        <v>0</v>
      </c>
      <c r="AC174" s="36"/>
      <c r="AD174" s="104"/>
      <c r="AI174" s="105"/>
      <c r="AJ174" s="37"/>
      <c r="AK174" s="47"/>
      <c r="AL174" s="47"/>
      <c r="AM174" s="47"/>
      <c r="AN174" s="91"/>
      <c r="AO174" s="47"/>
      <c r="AP174" s="47"/>
      <c r="AQ174" s="37"/>
      <c r="AR174" s="92"/>
      <c r="AS174" s="47"/>
      <c r="AT174" s="47"/>
      <c r="AU174" s="91"/>
      <c r="AV174" s="47"/>
      <c r="AW174" s="93"/>
      <c r="AX174" s="37"/>
      <c r="AY174" s="92"/>
      <c r="AZ174" s="47"/>
      <c r="BA174" s="47"/>
      <c r="BB174" s="91"/>
      <c r="BC174" s="47"/>
      <c r="BD174" s="93"/>
      <c r="BE174" s="37"/>
      <c r="BF174" s="92"/>
      <c r="BG174" s="47"/>
      <c r="BH174" s="47"/>
      <c r="BI174" s="91"/>
      <c r="BJ174" s="47"/>
      <c r="BK174" s="93"/>
      <c r="BL174" s="37"/>
    </row>
    <row r="175" spans="1:64" x14ac:dyDescent="0.3">
      <c r="A175" s="92"/>
      <c r="B175" s="47"/>
      <c r="C175" s="47"/>
      <c r="D175" s="47"/>
      <c r="E175" s="87"/>
      <c r="F175" s="87"/>
      <c r="G175" s="115">
        <f t="shared" si="6"/>
        <v>0</v>
      </c>
      <c r="H175" s="129"/>
      <c r="I175" s="91"/>
      <c r="J175" s="114"/>
      <c r="K175" s="115">
        <f t="shared" si="7"/>
        <v>0</v>
      </c>
      <c r="U175" s="37"/>
      <c r="V175" s="47"/>
      <c r="W175" s="47"/>
      <c r="X175" s="47"/>
      <c r="Y175" s="47"/>
      <c r="Z175" s="91"/>
      <c r="AA175" s="47"/>
      <c r="AB175" s="91">
        <f t="shared" si="8"/>
        <v>0</v>
      </c>
      <c r="AC175" s="36"/>
      <c r="AD175" s="104"/>
      <c r="AI175" s="105"/>
      <c r="AJ175" s="37"/>
      <c r="AK175" s="47"/>
      <c r="AL175" s="47"/>
      <c r="AM175" s="47"/>
      <c r="AN175" s="91"/>
      <c r="AO175" s="47"/>
      <c r="AP175" s="47"/>
      <c r="AQ175" s="37"/>
      <c r="AR175" s="92"/>
      <c r="AS175" s="47"/>
      <c r="AT175" s="47"/>
      <c r="AU175" s="91"/>
      <c r="AV175" s="47"/>
      <c r="AW175" s="93"/>
      <c r="AX175" s="37"/>
      <c r="AY175" s="92"/>
      <c r="AZ175" s="47"/>
      <c r="BA175" s="47"/>
      <c r="BB175" s="91"/>
      <c r="BC175" s="47"/>
      <c r="BD175" s="93"/>
      <c r="BE175" s="37"/>
      <c r="BF175" s="92"/>
      <c r="BG175" s="47"/>
      <c r="BH175" s="47"/>
      <c r="BI175" s="91"/>
      <c r="BJ175" s="47"/>
      <c r="BK175" s="93"/>
      <c r="BL175" s="37"/>
    </row>
    <row r="176" spans="1:64" x14ac:dyDescent="0.3">
      <c r="A176" s="92"/>
      <c r="B176" s="47"/>
      <c r="C176" s="47"/>
      <c r="D176" s="47"/>
      <c r="E176" s="87"/>
      <c r="F176" s="87"/>
      <c r="G176" s="115">
        <f t="shared" si="6"/>
        <v>0</v>
      </c>
      <c r="H176" s="129"/>
      <c r="I176" s="91"/>
      <c r="J176" s="114"/>
      <c r="K176" s="115">
        <f t="shared" si="7"/>
        <v>0</v>
      </c>
      <c r="U176" s="37"/>
      <c r="V176" s="47"/>
      <c r="W176" s="47"/>
      <c r="X176" s="47"/>
      <c r="Y176" s="47"/>
      <c r="Z176" s="91"/>
      <c r="AA176" s="47"/>
      <c r="AB176" s="91">
        <f t="shared" si="8"/>
        <v>0</v>
      </c>
      <c r="AC176" s="36"/>
      <c r="AD176" s="104"/>
      <c r="AI176" s="105"/>
      <c r="AJ176" s="37"/>
      <c r="AK176" s="47"/>
      <c r="AL176" s="47"/>
      <c r="AM176" s="47"/>
      <c r="AN176" s="91"/>
      <c r="AO176" s="47"/>
      <c r="AP176" s="47"/>
      <c r="AQ176" s="37"/>
      <c r="AR176" s="92"/>
      <c r="AS176" s="47"/>
      <c r="AT176" s="47"/>
      <c r="AU176" s="91"/>
      <c r="AV176" s="47"/>
      <c r="AW176" s="93"/>
      <c r="AX176" s="37"/>
      <c r="AY176" s="92"/>
      <c r="AZ176" s="47"/>
      <c r="BA176" s="47"/>
      <c r="BB176" s="91"/>
      <c r="BC176" s="47"/>
      <c r="BD176" s="93"/>
      <c r="BE176" s="37"/>
      <c r="BF176" s="92"/>
      <c r="BG176" s="47"/>
      <c r="BH176" s="47"/>
      <c r="BI176" s="91"/>
      <c r="BJ176" s="47"/>
      <c r="BK176" s="93"/>
      <c r="BL176" s="37"/>
    </row>
    <row r="177" spans="1:64" x14ac:dyDescent="0.3">
      <c r="A177" s="92"/>
      <c r="B177" s="47"/>
      <c r="C177" s="47"/>
      <c r="D177" s="47"/>
      <c r="E177" s="87"/>
      <c r="F177" s="87"/>
      <c r="G177" s="115">
        <f t="shared" si="6"/>
        <v>0</v>
      </c>
      <c r="H177" s="129"/>
      <c r="I177" s="91"/>
      <c r="J177" s="114"/>
      <c r="K177" s="115">
        <f t="shared" si="7"/>
        <v>0</v>
      </c>
      <c r="U177" s="37"/>
      <c r="V177" s="47"/>
      <c r="W177" s="47"/>
      <c r="X177" s="47"/>
      <c r="Y177" s="47"/>
      <c r="Z177" s="91"/>
      <c r="AA177" s="47"/>
      <c r="AB177" s="91">
        <f t="shared" si="8"/>
        <v>0</v>
      </c>
      <c r="AC177" s="36"/>
      <c r="AD177" s="104"/>
      <c r="AI177" s="105"/>
      <c r="AJ177" s="37"/>
      <c r="AK177" s="47"/>
      <c r="AL177" s="47"/>
      <c r="AM177" s="47"/>
      <c r="AN177" s="91"/>
      <c r="AO177" s="47"/>
      <c r="AP177" s="47"/>
      <c r="AQ177" s="37"/>
      <c r="AR177" s="92"/>
      <c r="AS177" s="47"/>
      <c r="AT177" s="47"/>
      <c r="AU177" s="91"/>
      <c r="AV177" s="47"/>
      <c r="AW177" s="93"/>
      <c r="AX177" s="37"/>
      <c r="AY177" s="92"/>
      <c r="AZ177" s="47"/>
      <c r="BA177" s="47"/>
      <c r="BB177" s="91"/>
      <c r="BC177" s="47"/>
      <c r="BD177" s="93"/>
      <c r="BE177" s="37"/>
      <c r="BF177" s="92"/>
      <c r="BG177" s="47"/>
      <c r="BH177" s="47"/>
      <c r="BI177" s="91"/>
      <c r="BJ177" s="47"/>
      <c r="BK177" s="93"/>
      <c r="BL177" s="37"/>
    </row>
    <row r="178" spans="1:64" x14ac:dyDescent="0.3">
      <c r="A178" s="92"/>
      <c r="B178" s="47"/>
      <c r="C178" s="47"/>
      <c r="D178" s="47"/>
      <c r="E178" s="87"/>
      <c r="F178" s="87"/>
      <c r="G178" s="115">
        <f t="shared" si="6"/>
        <v>0</v>
      </c>
      <c r="H178" s="129"/>
      <c r="I178" s="91"/>
      <c r="J178" s="114"/>
      <c r="K178" s="115">
        <f t="shared" si="7"/>
        <v>0</v>
      </c>
      <c r="U178" s="37"/>
      <c r="V178" s="47"/>
      <c r="W178" s="47"/>
      <c r="X178" s="47"/>
      <c r="Y178" s="47"/>
      <c r="Z178" s="91"/>
      <c r="AA178" s="47"/>
      <c r="AB178" s="91">
        <f t="shared" si="8"/>
        <v>0</v>
      </c>
      <c r="AC178" s="36"/>
      <c r="AD178" s="104"/>
      <c r="AI178" s="105"/>
      <c r="AJ178" s="37"/>
      <c r="AK178" s="47"/>
      <c r="AL178" s="47"/>
      <c r="AM178" s="47"/>
      <c r="AN178" s="91"/>
      <c r="AO178" s="47"/>
      <c r="AP178" s="47"/>
      <c r="AQ178" s="37"/>
      <c r="AR178" s="92"/>
      <c r="AS178" s="47"/>
      <c r="AT178" s="47"/>
      <c r="AU178" s="91"/>
      <c r="AV178" s="47"/>
      <c r="AW178" s="93"/>
      <c r="AX178" s="37"/>
      <c r="AY178" s="92"/>
      <c r="AZ178" s="47"/>
      <c r="BA178" s="47"/>
      <c r="BB178" s="91"/>
      <c r="BC178" s="47"/>
      <c r="BD178" s="93"/>
      <c r="BE178" s="37"/>
      <c r="BF178" s="92"/>
      <c r="BG178" s="47"/>
      <c r="BH178" s="47"/>
      <c r="BI178" s="91"/>
      <c r="BJ178" s="47"/>
      <c r="BK178" s="93"/>
      <c r="BL178" s="37"/>
    </row>
    <row r="179" spans="1:64" x14ac:dyDescent="0.3">
      <c r="A179" s="92"/>
      <c r="B179" s="47"/>
      <c r="C179" s="47"/>
      <c r="D179" s="47"/>
      <c r="E179" s="87"/>
      <c r="F179" s="87"/>
      <c r="G179" s="115">
        <f t="shared" si="6"/>
        <v>0</v>
      </c>
      <c r="H179" s="129"/>
      <c r="I179" s="91"/>
      <c r="J179" s="114"/>
      <c r="K179" s="115">
        <f t="shared" si="7"/>
        <v>0</v>
      </c>
      <c r="U179" s="37"/>
      <c r="V179" s="47"/>
      <c r="W179" s="47"/>
      <c r="X179" s="47"/>
      <c r="Y179" s="47"/>
      <c r="Z179" s="91"/>
      <c r="AA179" s="47"/>
      <c r="AB179" s="91">
        <f t="shared" si="8"/>
        <v>0</v>
      </c>
      <c r="AC179" s="36"/>
      <c r="AD179" s="104"/>
      <c r="AI179" s="105"/>
      <c r="AJ179" s="37"/>
      <c r="AK179" s="47"/>
      <c r="AL179" s="47"/>
      <c r="AM179" s="47"/>
      <c r="AN179" s="91"/>
      <c r="AO179" s="47"/>
      <c r="AP179" s="47"/>
      <c r="AQ179" s="37"/>
      <c r="AR179" s="92"/>
      <c r="AS179" s="47"/>
      <c r="AT179" s="47"/>
      <c r="AU179" s="91"/>
      <c r="AV179" s="47"/>
      <c r="AW179" s="93"/>
      <c r="AX179" s="37"/>
      <c r="AY179" s="92"/>
      <c r="AZ179" s="47"/>
      <c r="BA179" s="47"/>
      <c r="BB179" s="91"/>
      <c r="BC179" s="47"/>
      <c r="BD179" s="93"/>
      <c r="BE179" s="37"/>
      <c r="BF179" s="92"/>
      <c r="BG179" s="47"/>
      <c r="BH179" s="47"/>
      <c r="BI179" s="91"/>
      <c r="BJ179" s="47"/>
      <c r="BK179" s="93"/>
      <c r="BL179" s="37"/>
    </row>
    <row r="180" spans="1:64" x14ac:dyDescent="0.3">
      <c r="A180" s="92"/>
      <c r="B180" s="47"/>
      <c r="C180" s="47"/>
      <c r="D180" s="47"/>
      <c r="E180" s="87"/>
      <c r="F180" s="87"/>
      <c r="G180" s="115">
        <f t="shared" si="6"/>
        <v>0</v>
      </c>
      <c r="H180" s="129"/>
      <c r="I180" s="91"/>
      <c r="J180" s="114"/>
      <c r="K180" s="115">
        <f t="shared" si="7"/>
        <v>0</v>
      </c>
      <c r="U180" s="37"/>
      <c r="V180" s="47"/>
      <c r="W180" s="47"/>
      <c r="X180" s="47"/>
      <c r="Y180" s="47"/>
      <c r="Z180" s="91"/>
      <c r="AA180" s="47"/>
      <c r="AB180" s="91">
        <f t="shared" si="8"/>
        <v>0</v>
      </c>
      <c r="AC180" s="36"/>
      <c r="AD180" s="104"/>
      <c r="AI180" s="105"/>
      <c r="AJ180" s="37"/>
      <c r="AK180" s="47"/>
      <c r="AL180" s="47"/>
      <c r="AM180" s="47"/>
      <c r="AN180" s="91"/>
      <c r="AO180" s="47"/>
      <c r="AP180" s="47"/>
      <c r="AQ180" s="37"/>
      <c r="AR180" s="92"/>
      <c r="AS180" s="47"/>
      <c r="AT180" s="47"/>
      <c r="AU180" s="91"/>
      <c r="AV180" s="47"/>
      <c r="AW180" s="93"/>
      <c r="AX180" s="37"/>
      <c r="AY180" s="92"/>
      <c r="AZ180" s="47"/>
      <c r="BA180" s="47"/>
      <c r="BB180" s="91"/>
      <c r="BC180" s="47"/>
      <c r="BD180" s="93"/>
      <c r="BE180" s="37"/>
      <c r="BF180" s="92"/>
      <c r="BG180" s="47"/>
      <c r="BH180" s="47"/>
      <c r="BI180" s="91"/>
      <c r="BJ180" s="47"/>
      <c r="BK180" s="93"/>
      <c r="BL180" s="37"/>
    </row>
    <row r="181" spans="1:64" x14ac:dyDescent="0.3">
      <c r="A181" s="92"/>
      <c r="B181" s="47"/>
      <c r="C181" s="47"/>
      <c r="D181" s="47"/>
      <c r="E181" s="87"/>
      <c r="F181" s="87"/>
      <c r="G181" s="115">
        <f t="shared" si="6"/>
        <v>0</v>
      </c>
      <c r="H181" s="129"/>
      <c r="I181" s="91"/>
      <c r="J181" s="114"/>
      <c r="K181" s="115">
        <f t="shared" si="7"/>
        <v>0</v>
      </c>
      <c r="U181" s="37"/>
      <c r="V181" s="47"/>
      <c r="W181" s="47"/>
      <c r="X181" s="47"/>
      <c r="Y181" s="47"/>
      <c r="Z181" s="91"/>
      <c r="AA181" s="47"/>
      <c r="AB181" s="91">
        <f t="shared" si="8"/>
        <v>0</v>
      </c>
      <c r="AC181" s="36"/>
      <c r="AD181" s="104"/>
      <c r="AI181" s="105"/>
      <c r="AJ181" s="37"/>
      <c r="AK181" s="47"/>
      <c r="AL181" s="47"/>
      <c r="AM181" s="47"/>
      <c r="AN181" s="91"/>
      <c r="AO181" s="47"/>
      <c r="AP181" s="47"/>
      <c r="AQ181" s="37"/>
      <c r="AR181" s="92"/>
      <c r="AS181" s="47"/>
      <c r="AT181" s="47"/>
      <c r="AU181" s="91"/>
      <c r="AV181" s="47"/>
      <c r="AW181" s="93"/>
      <c r="AX181" s="37"/>
      <c r="AY181" s="92"/>
      <c r="AZ181" s="47"/>
      <c r="BA181" s="47"/>
      <c r="BB181" s="91"/>
      <c r="BC181" s="47"/>
      <c r="BD181" s="93"/>
      <c r="BE181" s="37"/>
      <c r="BF181" s="92"/>
      <c r="BG181" s="47"/>
      <c r="BH181" s="47"/>
      <c r="BI181" s="91"/>
      <c r="BJ181" s="47"/>
      <c r="BK181" s="93"/>
      <c r="BL181" s="37"/>
    </row>
    <row r="182" spans="1:64" x14ac:dyDescent="0.3">
      <c r="A182" s="92"/>
      <c r="B182" s="47"/>
      <c r="C182" s="47"/>
      <c r="D182" s="47"/>
      <c r="E182" s="87"/>
      <c r="F182" s="87"/>
      <c r="G182" s="115">
        <f t="shared" si="6"/>
        <v>0</v>
      </c>
      <c r="H182" s="129"/>
      <c r="I182" s="91"/>
      <c r="J182" s="114"/>
      <c r="K182" s="115">
        <f t="shared" si="7"/>
        <v>0</v>
      </c>
      <c r="U182" s="37"/>
      <c r="V182" s="47"/>
      <c r="W182" s="47"/>
      <c r="X182" s="47"/>
      <c r="Y182" s="47"/>
      <c r="Z182" s="91"/>
      <c r="AA182" s="47"/>
      <c r="AB182" s="91">
        <f t="shared" si="8"/>
        <v>0</v>
      </c>
      <c r="AC182" s="36"/>
      <c r="AD182" s="104"/>
      <c r="AI182" s="105"/>
      <c r="AJ182" s="37"/>
      <c r="AK182" s="47"/>
      <c r="AL182" s="47"/>
      <c r="AM182" s="47"/>
      <c r="AN182" s="91"/>
      <c r="AO182" s="47"/>
      <c r="AP182" s="47"/>
      <c r="AQ182" s="37"/>
      <c r="AR182" s="92"/>
      <c r="AS182" s="47"/>
      <c r="AT182" s="47"/>
      <c r="AU182" s="91"/>
      <c r="AV182" s="47"/>
      <c r="AW182" s="93"/>
      <c r="AX182" s="37"/>
      <c r="AY182" s="92"/>
      <c r="AZ182" s="47"/>
      <c r="BA182" s="47"/>
      <c r="BB182" s="91"/>
      <c r="BC182" s="47"/>
      <c r="BD182" s="93"/>
      <c r="BE182" s="37"/>
      <c r="BF182" s="92"/>
      <c r="BG182" s="47"/>
      <c r="BH182" s="47"/>
      <c r="BI182" s="91"/>
      <c r="BJ182" s="47"/>
      <c r="BK182" s="93"/>
      <c r="BL182" s="37"/>
    </row>
    <row r="183" spans="1:64" x14ac:dyDescent="0.3">
      <c r="A183" s="92"/>
      <c r="B183" s="47"/>
      <c r="C183" s="47"/>
      <c r="D183" s="47"/>
      <c r="E183" s="87"/>
      <c r="F183" s="87"/>
      <c r="G183" s="115">
        <f t="shared" si="6"/>
        <v>0</v>
      </c>
      <c r="H183" s="129"/>
      <c r="I183" s="91"/>
      <c r="J183" s="114"/>
      <c r="K183" s="115">
        <f t="shared" si="7"/>
        <v>0</v>
      </c>
      <c r="U183" s="37"/>
      <c r="V183" s="47"/>
      <c r="W183" s="47"/>
      <c r="X183" s="47"/>
      <c r="Y183" s="47"/>
      <c r="Z183" s="91"/>
      <c r="AA183" s="47"/>
      <c r="AB183" s="91">
        <f t="shared" si="8"/>
        <v>0</v>
      </c>
      <c r="AC183" s="36"/>
      <c r="AD183" s="104"/>
      <c r="AI183" s="105"/>
      <c r="AJ183" s="37"/>
      <c r="AK183" s="47"/>
      <c r="AL183" s="47"/>
      <c r="AM183" s="47"/>
      <c r="AN183" s="91"/>
      <c r="AO183" s="47"/>
      <c r="AP183" s="47"/>
      <c r="AQ183" s="37"/>
      <c r="AR183" s="92"/>
      <c r="AS183" s="47"/>
      <c r="AT183" s="47"/>
      <c r="AU183" s="91"/>
      <c r="AV183" s="47"/>
      <c r="AW183" s="93"/>
      <c r="AX183" s="37"/>
      <c r="AY183" s="92"/>
      <c r="AZ183" s="47"/>
      <c r="BA183" s="47"/>
      <c r="BB183" s="91"/>
      <c r="BC183" s="47"/>
      <c r="BD183" s="93"/>
      <c r="BE183" s="37"/>
      <c r="BF183" s="92"/>
      <c r="BG183" s="47"/>
      <c r="BH183" s="47"/>
      <c r="BI183" s="91"/>
      <c r="BJ183" s="47"/>
      <c r="BK183" s="93"/>
      <c r="BL183" s="37"/>
    </row>
    <row r="184" spans="1:64" x14ac:dyDescent="0.3">
      <c r="A184" s="92"/>
      <c r="B184" s="47"/>
      <c r="C184" s="47"/>
      <c r="D184" s="47"/>
      <c r="E184" s="87"/>
      <c r="F184" s="87"/>
      <c r="G184" s="115">
        <f t="shared" si="6"/>
        <v>0</v>
      </c>
      <c r="H184" s="129"/>
      <c r="I184" s="91"/>
      <c r="J184" s="114"/>
      <c r="K184" s="115">
        <f t="shared" si="7"/>
        <v>0</v>
      </c>
      <c r="U184" s="37"/>
      <c r="V184" s="47"/>
      <c r="W184" s="47"/>
      <c r="X184" s="47"/>
      <c r="Y184" s="47"/>
      <c r="Z184" s="91"/>
      <c r="AA184" s="47"/>
      <c r="AB184" s="91">
        <f t="shared" si="8"/>
        <v>0</v>
      </c>
      <c r="AC184" s="36"/>
      <c r="AD184" s="104"/>
      <c r="AI184" s="105"/>
      <c r="AJ184" s="37"/>
      <c r="AK184" s="47"/>
      <c r="AL184" s="47"/>
      <c r="AM184" s="47"/>
      <c r="AN184" s="91"/>
      <c r="AO184" s="47"/>
      <c r="AP184" s="47"/>
      <c r="AQ184" s="37"/>
      <c r="AR184" s="92"/>
      <c r="AS184" s="47"/>
      <c r="AT184" s="47"/>
      <c r="AU184" s="91"/>
      <c r="AV184" s="47"/>
      <c r="AW184" s="93"/>
      <c r="AX184" s="37"/>
      <c r="AY184" s="92"/>
      <c r="AZ184" s="47"/>
      <c r="BA184" s="47"/>
      <c r="BB184" s="91"/>
      <c r="BC184" s="47"/>
      <c r="BD184" s="93"/>
      <c r="BE184" s="37"/>
      <c r="BF184" s="92"/>
      <c r="BG184" s="47"/>
      <c r="BH184" s="47"/>
      <c r="BI184" s="91"/>
      <c r="BJ184" s="47"/>
      <c r="BK184" s="93"/>
      <c r="BL184" s="37"/>
    </row>
    <row r="185" spans="1:64" x14ac:dyDescent="0.3">
      <c r="A185" s="92"/>
      <c r="B185" s="47"/>
      <c r="C185" s="47"/>
      <c r="D185" s="47"/>
      <c r="E185" s="87"/>
      <c r="F185" s="87"/>
      <c r="G185" s="115">
        <f t="shared" si="6"/>
        <v>0</v>
      </c>
      <c r="H185" s="129"/>
      <c r="I185" s="91"/>
      <c r="J185" s="114"/>
      <c r="K185" s="115">
        <f t="shared" si="7"/>
        <v>0</v>
      </c>
      <c r="U185" s="37"/>
      <c r="V185" s="47"/>
      <c r="W185" s="47"/>
      <c r="X185" s="47"/>
      <c r="Y185" s="47"/>
      <c r="Z185" s="91"/>
      <c r="AA185" s="47"/>
      <c r="AB185" s="91">
        <f t="shared" si="8"/>
        <v>0</v>
      </c>
      <c r="AC185" s="36"/>
      <c r="AD185" s="104"/>
      <c r="AI185" s="105"/>
      <c r="AJ185" s="37"/>
      <c r="AK185" s="47"/>
      <c r="AL185" s="47"/>
      <c r="AM185" s="47"/>
      <c r="AN185" s="91"/>
      <c r="AO185" s="47"/>
      <c r="AP185" s="47"/>
      <c r="AQ185" s="37"/>
      <c r="AR185" s="92"/>
      <c r="AS185" s="47"/>
      <c r="AT185" s="47"/>
      <c r="AU185" s="91"/>
      <c r="AV185" s="47"/>
      <c r="AW185" s="93"/>
      <c r="AX185" s="37"/>
      <c r="AY185" s="92"/>
      <c r="AZ185" s="47"/>
      <c r="BA185" s="47"/>
      <c r="BB185" s="91"/>
      <c r="BC185" s="47"/>
      <c r="BD185" s="93"/>
      <c r="BE185" s="37"/>
      <c r="BF185" s="92"/>
      <c r="BG185" s="47"/>
      <c r="BH185" s="47"/>
      <c r="BI185" s="91"/>
      <c r="BJ185" s="47"/>
      <c r="BK185" s="93"/>
      <c r="BL185" s="37"/>
    </row>
    <row r="186" spans="1:64" x14ac:dyDescent="0.3">
      <c r="A186" s="92"/>
      <c r="B186" s="47"/>
      <c r="C186" s="47"/>
      <c r="D186" s="47"/>
      <c r="E186" s="87"/>
      <c r="F186" s="87"/>
      <c r="G186" s="115">
        <f t="shared" si="6"/>
        <v>0</v>
      </c>
      <c r="H186" s="129"/>
      <c r="I186" s="91"/>
      <c r="J186" s="114"/>
      <c r="K186" s="115">
        <f t="shared" si="7"/>
        <v>0</v>
      </c>
      <c r="U186" s="37"/>
      <c r="V186" s="47"/>
      <c r="W186" s="47"/>
      <c r="X186" s="47"/>
      <c r="Y186" s="47"/>
      <c r="Z186" s="91"/>
      <c r="AA186" s="47"/>
      <c r="AB186" s="91">
        <f t="shared" si="8"/>
        <v>0</v>
      </c>
      <c r="AC186" s="36"/>
      <c r="AD186" s="104"/>
      <c r="AI186" s="105"/>
      <c r="AJ186" s="37"/>
      <c r="AK186" s="47"/>
      <c r="AL186" s="47"/>
      <c r="AM186" s="47"/>
      <c r="AN186" s="91"/>
      <c r="AO186" s="47"/>
      <c r="AP186" s="47"/>
      <c r="AQ186" s="37"/>
      <c r="AR186" s="92"/>
      <c r="AS186" s="47"/>
      <c r="AT186" s="47"/>
      <c r="AU186" s="91"/>
      <c r="AV186" s="47"/>
      <c r="AW186" s="93"/>
      <c r="AX186" s="37"/>
      <c r="AY186" s="92"/>
      <c r="AZ186" s="47"/>
      <c r="BA186" s="47"/>
      <c r="BB186" s="91"/>
      <c r="BC186" s="47"/>
      <c r="BD186" s="93"/>
      <c r="BE186" s="37"/>
      <c r="BF186" s="92"/>
      <c r="BG186" s="47"/>
      <c r="BH186" s="47"/>
      <c r="BI186" s="91"/>
      <c r="BJ186" s="47"/>
      <c r="BK186" s="93"/>
      <c r="BL186" s="37"/>
    </row>
    <row r="187" spans="1:64" x14ac:dyDescent="0.3">
      <c r="A187" s="92"/>
      <c r="B187" s="47"/>
      <c r="C187" s="47"/>
      <c r="D187" s="47"/>
      <c r="E187" s="87"/>
      <c r="F187" s="87"/>
      <c r="G187" s="115">
        <f t="shared" si="6"/>
        <v>0</v>
      </c>
      <c r="H187" s="129"/>
      <c r="I187" s="91"/>
      <c r="J187" s="114"/>
      <c r="K187" s="115">
        <f t="shared" si="7"/>
        <v>0</v>
      </c>
      <c r="U187" s="37"/>
      <c r="V187" s="47"/>
      <c r="W187" s="47"/>
      <c r="X187" s="47"/>
      <c r="Y187" s="47"/>
      <c r="Z187" s="91"/>
      <c r="AA187" s="47"/>
      <c r="AB187" s="91">
        <f t="shared" si="8"/>
        <v>0</v>
      </c>
      <c r="AC187" s="36"/>
      <c r="AD187" s="104"/>
      <c r="AI187" s="105"/>
      <c r="AJ187" s="37"/>
      <c r="AK187" s="47"/>
      <c r="AL187" s="47"/>
      <c r="AM187" s="47"/>
      <c r="AN187" s="91"/>
      <c r="AO187" s="47"/>
      <c r="AP187" s="47"/>
      <c r="AQ187" s="37"/>
      <c r="AR187" s="92"/>
      <c r="AS187" s="47"/>
      <c r="AT187" s="47"/>
      <c r="AU187" s="91"/>
      <c r="AV187" s="47"/>
      <c r="AW187" s="93"/>
      <c r="AX187" s="37"/>
      <c r="AY187" s="92"/>
      <c r="AZ187" s="47"/>
      <c r="BA187" s="47"/>
      <c r="BB187" s="91"/>
      <c r="BC187" s="47"/>
      <c r="BD187" s="93"/>
      <c r="BE187" s="37"/>
      <c r="BF187" s="92"/>
      <c r="BG187" s="47"/>
      <c r="BH187" s="47"/>
      <c r="BI187" s="91"/>
      <c r="BJ187" s="47"/>
      <c r="BK187" s="93"/>
      <c r="BL187" s="37"/>
    </row>
    <row r="188" spans="1:64" x14ac:dyDescent="0.3">
      <c r="A188" s="92"/>
      <c r="B188" s="47"/>
      <c r="C188" s="47"/>
      <c r="D188" s="47"/>
      <c r="E188" s="87"/>
      <c r="F188" s="87"/>
      <c r="G188" s="115">
        <f t="shared" si="6"/>
        <v>0</v>
      </c>
      <c r="H188" s="129"/>
      <c r="I188" s="91"/>
      <c r="J188" s="114"/>
      <c r="K188" s="115">
        <f t="shared" si="7"/>
        <v>0</v>
      </c>
      <c r="U188" s="37"/>
      <c r="V188" s="47"/>
      <c r="W188" s="47"/>
      <c r="X188" s="47"/>
      <c r="Y188" s="47"/>
      <c r="Z188" s="91"/>
      <c r="AA188" s="47"/>
      <c r="AB188" s="91">
        <f t="shared" si="8"/>
        <v>0</v>
      </c>
      <c r="AC188" s="36"/>
      <c r="AD188" s="104"/>
      <c r="AI188" s="105"/>
      <c r="AJ188" s="37"/>
      <c r="AK188" s="47"/>
      <c r="AL188" s="47"/>
      <c r="AM188" s="47"/>
      <c r="AN188" s="91"/>
      <c r="AO188" s="47"/>
      <c r="AP188" s="47"/>
      <c r="AQ188" s="37"/>
      <c r="AR188" s="92"/>
      <c r="AS188" s="47"/>
      <c r="AT188" s="47"/>
      <c r="AU188" s="91"/>
      <c r="AV188" s="47"/>
      <c r="AW188" s="93"/>
      <c r="AX188" s="37"/>
      <c r="AY188" s="92"/>
      <c r="AZ188" s="47"/>
      <c r="BA188" s="47"/>
      <c r="BB188" s="91"/>
      <c r="BC188" s="47"/>
      <c r="BD188" s="93"/>
      <c r="BE188" s="37"/>
      <c r="BF188" s="92"/>
      <c r="BG188" s="47"/>
      <c r="BH188" s="47"/>
      <c r="BI188" s="91"/>
      <c r="BJ188" s="47"/>
      <c r="BK188" s="93"/>
      <c r="BL188" s="37"/>
    </row>
    <row r="189" spans="1:64" x14ac:dyDescent="0.3">
      <c r="A189" s="92"/>
      <c r="B189" s="47"/>
      <c r="C189" s="47"/>
      <c r="D189" s="47"/>
      <c r="E189" s="87"/>
      <c r="F189" s="87"/>
      <c r="G189" s="115">
        <f t="shared" si="6"/>
        <v>0</v>
      </c>
      <c r="H189" s="129"/>
      <c r="I189" s="91"/>
      <c r="J189" s="114"/>
      <c r="K189" s="115">
        <f t="shared" si="7"/>
        <v>0</v>
      </c>
      <c r="U189" s="37"/>
      <c r="V189" s="47"/>
      <c r="W189" s="47"/>
      <c r="X189" s="47"/>
      <c r="Y189" s="47"/>
      <c r="Z189" s="91"/>
      <c r="AA189" s="47"/>
      <c r="AB189" s="91">
        <f t="shared" si="8"/>
        <v>0</v>
      </c>
      <c r="AC189" s="36"/>
      <c r="AD189" s="104"/>
      <c r="AI189" s="105"/>
      <c r="AJ189" s="37"/>
      <c r="AK189" s="47"/>
      <c r="AL189" s="47"/>
      <c r="AM189" s="47"/>
      <c r="AN189" s="91"/>
      <c r="AO189" s="47"/>
      <c r="AP189" s="47"/>
      <c r="AQ189" s="37"/>
      <c r="AR189" s="92"/>
      <c r="AS189" s="47"/>
      <c r="AT189" s="47"/>
      <c r="AU189" s="91"/>
      <c r="AV189" s="47"/>
      <c r="AW189" s="93"/>
      <c r="AX189" s="37"/>
      <c r="AY189" s="92"/>
      <c r="AZ189" s="47"/>
      <c r="BA189" s="47"/>
      <c r="BB189" s="91"/>
      <c r="BC189" s="47"/>
      <c r="BD189" s="93"/>
      <c r="BE189" s="37"/>
      <c r="BF189" s="92"/>
      <c r="BG189" s="47"/>
      <c r="BH189" s="47"/>
      <c r="BI189" s="91"/>
      <c r="BJ189" s="47"/>
      <c r="BK189" s="93"/>
      <c r="BL189" s="37"/>
    </row>
    <row r="190" spans="1:64" x14ac:dyDescent="0.3">
      <c r="A190" s="92"/>
      <c r="B190" s="47"/>
      <c r="C190" s="47"/>
      <c r="D190" s="47"/>
      <c r="E190" s="87"/>
      <c r="F190" s="87"/>
      <c r="G190" s="115">
        <f t="shared" si="6"/>
        <v>0</v>
      </c>
      <c r="H190" s="129"/>
      <c r="I190" s="91"/>
      <c r="J190" s="114"/>
      <c r="K190" s="115">
        <f t="shared" si="7"/>
        <v>0</v>
      </c>
      <c r="U190" s="37"/>
      <c r="V190" s="47"/>
      <c r="W190" s="47"/>
      <c r="X190" s="47"/>
      <c r="Y190" s="47"/>
      <c r="Z190" s="91"/>
      <c r="AA190" s="47"/>
      <c r="AB190" s="91">
        <f t="shared" si="8"/>
        <v>0</v>
      </c>
      <c r="AC190" s="36"/>
      <c r="AD190" s="104"/>
      <c r="AI190" s="105"/>
      <c r="AJ190" s="37"/>
      <c r="AK190" s="47"/>
      <c r="AL190" s="47"/>
      <c r="AM190" s="47"/>
      <c r="AN190" s="91"/>
      <c r="AO190" s="47"/>
      <c r="AP190" s="47"/>
      <c r="AQ190" s="37"/>
      <c r="AR190" s="92"/>
      <c r="AS190" s="47"/>
      <c r="AT190" s="47"/>
      <c r="AU190" s="91"/>
      <c r="AV190" s="47"/>
      <c r="AW190" s="93"/>
      <c r="AX190" s="37"/>
      <c r="AY190" s="92"/>
      <c r="AZ190" s="47"/>
      <c r="BA190" s="47"/>
      <c r="BB190" s="91"/>
      <c r="BC190" s="47"/>
      <c r="BD190" s="93"/>
      <c r="BE190" s="37"/>
      <c r="BF190" s="92"/>
      <c r="BG190" s="47"/>
      <c r="BH190" s="47"/>
      <c r="BI190" s="91"/>
      <c r="BJ190" s="47"/>
      <c r="BK190" s="93"/>
      <c r="BL190" s="37"/>
    </row>
    <row r="191" spans="1:64" x14ac:dyDescent="0.3">
      <c r="A191" s="92"/>
      <c r="B191" s="47"/>
      <c r="C191" s="47"/>
      <c r="D191" s="47"/>
      <c r="E191" s="87"/>
      <c r="F191" s="87"/>
      <c r="G191" s="115">
        <f t="shared" si="6"/>
        <v>0</v>
      </c>
      <c r="H191" s="129"/>
      <c r="I191" s="91"/>
      <c r="J191" s="114"/>
      <c r="K191" s="115">
        <f t="shared" si="7"/>
        <v>0</v>
      </c>
      <c r="U191" s="37"/>
      <c r="V191" s="47"/>
      <c r="W191" s="47"/>
      <c r="X191" s="47"/>
      <c r="Y191" s="47"/>
      <c r="Z191" s="91"/>
      <c r="AA191" s="47"/>
      <c r="AB191" s="91">
        <f t="shared" si="8"/>
        <v>0</v>
      </c>
      <c r="AC191" s="36"/>
      <c r="AD191" s="104"/>
      <c r="AI191" s="105"/>
      <c r="AJ191" s="37"/>
      <c r="AK191" s="47"/>
      <c r="AL191" s="47"/>
      <c r="AM191" s="47"/>
      <c r="AN191" s="91"/>
      <c r="AO191" s="47"/>
      <c r="AP191" s="47"/>
      <c r="AQ191" s="37"/>
      <c r="AR191" s="92"/>
      <c r="AS191" s="47"/>
      <c r="AT191" s="47"/>
      <c r="AU191" s="91"/>
      <c r="AV191" s="47"/>
      <c r="AW191" s="93"/>
      <c r="AX191" s="37"/>
      <c r="AY191" s="92"/>
      <c r="AZ191" s="47"/>
      <c r="BA191" s="47"/>
      <c r="BB191" s="91"/>
      <c r="BC191" s="47"/>
      <c r="BD191" s="93"/>
      <c r="BE191" s="37"/>
      <c r="BF191" s="92"/>
      <c r="BG191" s="47"/>
      <c r="BH191" s="47"/>
      <c r="BI191" s="91"/>
      <c r="BJ191" s="47"/>
      <c r="BK191" s="93"/>
      <c r="BL191" s="37"/>
    </row>
    <row r="192" spans="1:64" x14ac:dyDescent="0.3">
      <c r="A192" s="92"/>
      <c r="B192" s="47"/>
      <c r="C192" s="47"/>
      <c r="D192" s="47"/>
      <c r="E192" s="87"/>
      <c r="F192" s="87"/>
      <c r="G192" s="115">
        <f t="shared" si="6"/>
        <v>0</v>
      </c>
      <c r="H192" s="129"/>
      <c r="I192" s="91"/>
      <c r="J192" s="114"/>
      <c r="K192" s="115">
        <f t="shared" si="7"/>
        <v>0</v>
      </c>
      <c r="U192" s="37"/>
      <c r="V192" s="47"/>
      <c r="W192" s="47"/>
      <c r="X192" s="47"/>
      <c r="Y192" s="47"/>
      <c r="Z192" s="91"/>
      <c r="AA192" s="47"/>
      <c r="AB192" s="91">
        <f t="shared" si="8"/>
        <v>0</v>
      </c>
      <c r="AC192" s="36"/>
      <c r="AD192" s="104"/>
      <c r="AI192" s="105"/>
      <c r="AJ192" s="37"/>
      <c r="AK192" s="47"/>
      <c r="AL192" s="47"/>
      <c r="AM192" s="47"/>
      <c r="AN192" s="91"/>
      <c r="AO192" s="47"/>
      <c r="AP192" s="47"/>
      <c r="AQ192" s="37"/>
      <c r="AR192" s="92"/>
      <c r="AS192" s="47"/>
      <c r="AT192" s="47"/>
      <c r="AU192" s="91"/>
      <c r="AV192" s="47"/>
      <c r="AW192" s="93"/>
      <c r="AX192" s="37"/>
      <c r="AY192" s="92"/>
      <c r="AZ192" s="47"/>
      <c r="BA192" s="47"/>
      <c r="BB192" s="91"/>
      <c r="BC192" s="47"/>
      <c r="BD192" s="93"/>
      <c r="BE192" s="37"/>
      <c r="BF192" s="92"/>
      <c r="BG192" s="47"/>
      <c r="BH192" s="47"/>
      <c r="BI192" s="91"/>
      <c r="BJ192" s="47"/>
      <c r="BK192" s="93"/>
      <c r="BL192" s="37"/>
    </row>
    <row r="193" spans="1:64" x14ac:dyDescent="0.3">
      <c r="A193" s="92"/>
      <c r="B193" s="47"/>
      <c r="C193" s="47"/>
      <c r="D193" s="47"/>
      <c r="E193" s="87"/>
      <c r="F193" s="87"/>
      <c r="G193" s="115">
        <f t="shared" si="6"/>
        <v>0</v>
      </c>
      <c r="H193" s="129"/>
      <c r="I193" s="91"/>
      <c r="J193" s="114"/>
      <c r="K193" s="115">
        <f t="shared" si="7"/>
        <v>0</v>
      </c>
      <c r="U193" s="37"/>
      <c r="V193" s="47"/>
      <c r="W193" s="47"/>
      <c r="X193" s="47"/>
      <c r="Y193" s="47"/>
      <c r="Z193" s="91"/>
      <c r="AA193" s="47"/>
      <c r="AB193" s="91">
        <f t="shared" si="8"/>
        <v>0</v>
      </c>
      <c r="AC193" s="36"/>
      <c r="AD193" s="104"/>
      <c r="AI193" s="105"/>
      <c r="AJ193" s="37"/>
      <c r="AK193" s="47"/>
      <c r="AL193" s="47"/>
      <c r="AM193" s="47"/>
      <c r="AN193" s="91"/>
      <c r="AO193" s="47"/>
      <c r="AP193" s="47"/>
      <c r="AQ193" s="37"/>
      <c r="AR193" s="92"/>
      <c r="AS193" s="47"/>
      <c r="AT193" s="47"/>
      <c r="AU193" s="91"/>
      <c r="AV193" s="47"/>
      <c r="AW193" s="93"/>
      <c r="AX193" s="37"/>
      <c r="AY193" s="92"/>
      <c r="AZ193" s="47"/>
      <c r="BA193" s="47"/>
      <c r="BB193" s="91"/>
      <c r="BC193" s="47"/>
      <c r="BD193" s="93"/>
      <c r="BE193" s="37"/>
      <c r="BF193" s="92"/>
      <c r="BG193" s="47"/>
      <c r="BH193" s="47"/>
      <c r="BI193" s="91"/>
      <c r="BJ193" s="47"/>
      <c r="BK193" s="93"/>
      <c r="BL193" s="37"/>
    </row>
    <row r="194" spans="1:64" x14ac:dyDescent="0.3">
      <c r="A194" s="92"/>
      <c r="B194" s="47"/>
      <c r="C194" s="47"/>
      <c r="D194" s="47"/>
      <c r="E194" s="87"/>
      <c r="F194" s="87"/>
      <c r="G194" s="115">
        <f t="shared" si="6"/>
        <v>0</v>
      </c>
      <c r="H194" s="129"/>
      <c r="I194" s="91"/>
      <c r="J194" s="114"/>
      <c r="K194" s="115">
        <f t="shared" si="7"/>
        <v>0</v>
      </c>
      <c r="U194" s="37"/>
      <c r="V194" s="47"/>
      <c r="W194" s="47"/>
      <c r="X194" s="47"/>
      <c r="Y194" s="47"/>
      <c r="Z194" s="91"/>
      <c r="AA194" s="47"/>
      <c r="AB194" s="91">
        <f t="shared" si="8"/>
        <v>0</v>
      </c>
      <c r="AC194" s="36"/>
      <c r="AD194" s="104"/>
      <c r="AI194" s="105"/>
      <c r="AJ194" s="37"/>
      <c r="AK194" s="47"/>
      <c r="AL194" s="47"/>
      <c r="AM194" s="47"/>
      <c r="AN194" s="91"/>
      <c r="AO194" s="47"/>
      <c r="AP194" s="47"/>
      <c r="AQ194" s="37"/>
      <c r="AR194" s="92"/>
      <c r="AS194" s="47"/>
      <c r="AT194" s="47"/>
      <c r="AU194" s="91"/>
      <c r="AV194" s="47"/>
      <c r="AW194" s="93"/>
      <c r="AX194" s="37"/>
      <c r="AY194" s="92"/>
      <c r="AZ194" s="47"/>
      <c r="BA194" s="47"/>
      <c r="BB194" s="91"/>
      <c r="BC194" s="47"/>
      <c r="BD194" s="93"/>
      <c r="BE194" s="37"/>
      <c r="BF194" s="92"/>
      <c r="BG194" s="47"/>
      <c r="BH194" s="47"/>
      <c r="BI194" s="91"/>
      <c r="BJ194" s="47"/>
      <c r="BK194" s="93"/>
      <c r="BL194" s="37"/>
    </row>
    <row r="195" spans="1:64" x14ac:dyDescent="0.3">
      <c r="A195" s="92"/>
      <c r="B195" s="47"/>
      <c r="C195" s="47"/>
      <c r="D195" s="47"/>
      <c r="E195" s="87"/>
      <c r="F195" s="87"/>
      <c r="G195" s="115">
        <f t="shared" si="6"/>
        <v>0</v>
      </c>
      <c r="H195" s="129"/>
      <c r="I195" s="91"/>
      <c r="J195" s="114"/>
      <c r="K195" s="115">
        <f t="shared" si="7"/>
        <v>0</v>
      </c>
      <c r="U195" s="37"/>
      <c r="V195" s="47"/>
      <c r="W195" s="47"/>
      <c r="X195" s="47"/>
      <c r="Y195" s="47"/>
      <c r="Z195" s="91"/>
      <c r="AA195" s="47"/>
      <c r="AB195" s="91">
        <f t="shared" si="8"/>
        <v>0</v>
      </c>
      <c r="AC195" s="36"/>
      <c r="AD195" s="104"/>
      <c r="AI195" s="105"/>
      <c r="AJ195" s="37"/>
      <c r="AK195" s="47"/>
      <c r="AL195" s="47"/>
      <c r="AM195" s="47"/>
      <c r="AN195" s="91"/>
      <c r="AO195" s="47"/>
      <c r="AP195" s="47"/>
      <c r="AQ195" s="37"/>
      <c r="AR195" s="92"/>
      <c r="AS195" s="47"/>
      <c r="AT195" s="47"/>
      <c r="AU195" s="91"/>
      <c r="AV195" s="47"/>
      <c r="AW195" s="93"/>
      <c r="AX195" s="37"/>
      <c r="AY195" s="92"/>
      <c r="AZ195" s="47"/>
      <c r="BA195" s="47"/>
      <c r="BB195" s="91"/>
      <c r="BC195" s="47"/>
      <c r="BD195" s="93"/>
      <c r="BE195" s="37"/>
      <c r="BF195" s="92"/>
      <c r="BG195" s="47"/>
      <c r="BH195" s="47"/>
      <c r="BI195" s="91"/>
      <c r="BJ195" s="47"/>
      <c r="BK195" s="93"/>
      <c r="BL195" s="37"/>
    </row>
    <row r="196" spans="1:64" x14ac:dyDescent="0.3">
      <c r="A196" s="92"/>
      <c r="B196" s="47"/>
      <c r="C196" s="47"/>
      <c r="D196" s="47"/>
      <c r="E196" s="87"/>
      <c r="F196" s="87"/>
      <c r="G196" s="115">
        <f t="shared" si="6"/>
        <v>0</v>
      </c>
      <c r="H196" s="129"/>
      <c r="I196" s="91"/>
      <c r="J196" s="114"/>
      <c r="K196" s="115">
        <f t="shared" si="7"/>
        <v>0</v>
      </c>
      <c r="U196" s="37"/>
      <c r="V196" s="47"/>
      <c r="W196" s="47"/>
      <c r="X196" s="47"/>
      <c r="Y196" s="47"/>
      <c r="Z196" s="91"/>
      <c r="AA196" s="47"/>
      <c r="AB196" s="91">
        <f t="shared" si="8"/>
        <v>0</v>
      </c>
      <c r="AC196" s="36"/>
      <c r="AD196" s="104"/>
      <c r="AI196" s="105"/>
      <c r="AJ196" s="37"/>
      <c r="AK196" s="47"/>
      <c r="AL196" s="47"/>
      <c r="AM196" s="47"/>
      <c r="AN196" s="91"/>
      <c r="AO196" s="47"/>
      <c r="AP196" s="47"/>
      <c r="AQ196" s="37"/>
      <c r="AR196" s="92"/>
      <c r="AS196" s="47"/>
      <c r="AT196" s="47"/>
      <c r="AU196" s="91"/>
      <c r="AV196" s="47"/>
      <c r="AW196" s="93"/>
      <c r="AX196" s="37"/>
      <c r="AY196" s="92"/>
      <c r="AZ196" s="47"/>
      <c r="BA196" s="47"/>
      <c r="BB196" s="91"/>
      <c r="BC196" s="47"/>
      <c r="BD196" s="93"/>
      <c r="BE196" s="37"/>
      <c r="BF196" s="92"/>
      <c r="BG196" s="47"/>
      <c r="BH196" s="47"/>
      <c r="BI196" s="91"/>
      <c r="BJ196" s="47"/>
      <c r="BK196" s="93"/>
      <c r="BL196" s="37"/>
    </row>
    <row r="197" spans="1:64" x14ac:dyDescent="0.3">
      <c r="A197" s="92"/>
      <c r="B197" s="47"/>
      <c r="C197" s="47"/>
      <c r="D197" s="47"/>
      <c r="E197" s="87"/>
      <c r="F197" s="87"/>
      <c r="G197" s="115">
        <f t="shared" si="6"/>
        <v>0</v>
      </c>
      <c r="H197" s="129"/>
      <c r="I197" s="91"/>
      <c r="J197" s="114"/>
      <c r="K197" s="115">
        <f t="shared" si="7"/>
        <v>0</v>
      </c>
      <c r="U197" s="37"/>
      <c r="V197" s="47"/>
      <c r="W197" s="47"/>
      <c r="X197" s="47"/>
      <c r="Y197" s="47"/>
      <c r="Z197" s="91"/>
      <c r="AA197" s="47"/>
      <c r="AB197" s="91">
        <f t="shared" si="8"/>
        <v>0</v>
      </c>
      <c r="AC197" s="36"/>
      <c r="AD197" s="104"/>
      <c r="AI197" s="105"/>
      <c r="AJ197" s="37"/>
      <c r="AK197" s="47"/>
      <c r="AL197" s="47"/>
      <c r="AM197" s="47"/>
      <c r="AN197" s="91"/>
      <c r="AO197" s="47"/>
      <c r="AP197" s="47"/>
      <c r="AQ197" s="37"/>
      <c r="AR197" s="92"/>
      <c r="AS197" s="47"/>
      <c r="AT197" s="47"/>
      <c r="AU197" s="91"/>
      <c r="AV197" s="47"/>
      <c r="AW197" s="93"/>
      <c r="AX197" s="37"/>
      <c r="AY197" s="92"/>
      <c r="AZ197" s="47"/>
      <c r="BA197" s="47"/>
      <c r="BB197" s="91"/>
      <c r="BC197" s="47"/>
      <c r="BD197" s="93"/>
      <c r="BE197" s="37"/>
      <c r="BF197" s="92"/>
      <c r="BG197" s="47"/>
      <c r="BH197" s="47"/>
      <c r="BI197" s="91"/>
      <c r="BJ197" s="47"/>
      <c r="BK197" s="93"/>
      <c r="BL197" s="37"/>
    </row>
    <row r="198" spans="1:64" x14ac:dyDescent="0.3">
      <c r="A198" s="92"/>
      <c r="B198" s="47"/>
      <c r="C198" s="47"/>
      <c r="D198" s="47"/>
      <c r="E198" s="87"/>
      <c r="F198" s="87"/>
      <c r="G198" s="115">
        <f t="shared" si="6"/>
        <v>0</v>
      </c>
      <c r="H198" s="129"/>
      <c r="I198" s="91"/>
      <c r="J198" s="114"/>
      <c r="K198" s="115">
        <f t="shared" si="7"/>
        <v>0</v>
      </c>
      <c r="U198" s="37"/>
      <c r="V198" s="47"/>
      <c r="W198" s="47"/>
      <c r="X198" s="47"/>
      <c r="Y198" s="47"/>
      <c r="Z198" s="91"/>
      <c r="AA198" s="47"/>
      <c r="AB198" s="91">
        <f t="shared" si="8"/>
        <v>0</v>
      </c>
      <c r="AC198" s="36"/>
      <c r="AD198" s="104"/>
      <c r="AI198" s="105"/>
      <c r="AJ198" s="37"/>
      <c r="AK198" s="47"/>
      <c r="AL198" s="47"/>
      <c r="AM198" s="47"/>
      <c r="AN198" s="91"/>
      <c r="AO198" s="47"/>
      <c r="AP198" s="47"/>
      <c r="AQ198" s="37"/>
      <c r="AR198" s="92"/>
      <c r="AS198" s="47"/>
      <c r="AT198" s="47"/>
      <c r="AU198" s="91"/>
      <c r="AV198" s="47"/>
      <c r="AW198" s="93"/>
      <c r="AX198" s="37"/>
      <c r="AY198" s="92"/>
      <c r="AZ198" s="47"/>
      <c r="BA198" s="47"/>
      <c r="BB198" s="91"/>
      <c r="BC198" s="47"/>
      <c r="BD198" s="93"/>
      <c r="BE198" s="37"/>
      <c r="BF198" s="92"/>
      <c r="BG198" s="47"/>
      <c r="BH198" s="47"/>
      <c r="BI198" s="91"/>
      <c r="BJ198" s="47"/>
      <c r="BK198" s="93"/>
      <c r="BL198" s="37"/>
    </row>
    <row r="199" spans="1:64" x14ac:dyDescent="0.3">
      <c r="A199" s="92"/>
      <c r="B199" s="47"/>
      <c r="C199" s="47"/>
      <c r="D199" s="47"/>
      <c r="E199" s="87"/>
      <c r="F199" s="87"/>
      <c r="G199" s="115">
        <f t="shared" si="6"/>
        <v>0</v>
      </c>
      <c r="H199" s="129"/>
      <c r="I199" s="91"/>
      <c r="J199" s="114"/>
      <c r="K199" s="115">
        <f t="shared" si="7"/>
        <v>0</v>
      </c>
      <c r="U199" s="37"/>
      <c r="V199" s="47"/>
      <c r="W199" s="47"/>
      <c r="X199" s="47"/>
      <c r="Y199" s="47"/>
      <c r="Z199" s="91"/>
      <c r="AA199" s="47"/>
      <c r="AB199" s="91">
        <f t="shared" si="8"/>
        <v>0</v>
      </c>
      <c r="AC199" s="36"/>
      <c r="AD199" s="104"/>
      <c r="AI199" s="105"/>
      <c r="AJ199" s="37"/>
      <c r="AK199" s="47"/>
      <c r="AL199" s="47"/>
      <c r="AM199" s="47"/>
      <c r="AN199" s="91"/>
      <c r="AO199" s="47"/>
      <c r="AP199" s="47"/>
      <c r="AQ199" s="37"/>
      <c r="AR199" s="92"/>
      <c r="AS199" s="47"/>
      <c r="AT199" s="47"/>
      <c r="AU199" s="91"/>
      <c r="AV199" s="47"/>
      <c r="AW199" s="93"/>
      <c r="AX199" s="37"/>
      <c r="AY199" s="92"/>
      <c r="AZ199" s="47"/>
      <c r="BA199" s="47"/>
      <c r="BB199" s="91"/>
      <c r="BC199" s="47"/>
      <c r="BD199" s="93"/>
      <c r="BE199" s="37"/>
      <c r="BF199" s="92"/>
      <c r="BG199" s="47"/>
      <c r="BH199" s="47"/>
      <c r="BI199" s="91"/>
      <c r="BJ199" s="47"/>
      <c r="BK199" s="93"/>
      <c r="BL199" s="37"/>
    </row>
    <row r="200" spans="1:64" x14ac:dyDescent="0.3">
      <c r="A200" s="92"/>
      <c r="B200" s="47"/>
      <c r="C200" s="47"/>
      <c r="D200" s="47"/>
      <c r="E200" s="87"/>
      <c r="F200" s="87"/>
      <c r="G200" s="115">
        <f t="shared" ref="G200:G202" si="9">E200*F200</f>
        <v>0</v>
      </c>
      <c r="H200" s="129"/>
      <c r="I200" s="91"/>
      <c r="J200" s="114"/>
      <c r="K200" s="115">
        <f t="shared" ref="K200:K202" si="10">I200*J200</f>
        <v>0</v>
      </c>
      <c r="U200" s="37"/>
      <c r="V200" s="47"/>
      <c r="W200" s="47"/>
      <c r="X200" s="47"/>
      <c r="Y200" s="47"/>
      <c r="Z200" s="91"/>
      <c r="AA200" s="47"/>
      <c r="AB200" s="91">
        <f t="shared" ref="AB200:AB202" si="11">Z200*AA200</f>
        <v>0</v>
      </c>
      <c r="AC200" s="36"/>
      <c r="AD200" s="104"/>
      <c r="AI200" s="105"/>
      <c r="AJ200" s="37"/>
      <c r="AK200" s="47"/>
      <c r="AL200" s="47"/>
      <c r="AM200" s="47"/>
      <c r="AN200" s="91"/>
      <c r="AO200" s="47"/>
      <c r="AP200" s="47"/>
      <c r="AQ200" s="37"/>
      <c r="AR200" s="92"/>
      <c r="AS200" s="47"/>
      <c r="AT200" s="47"/>
      <c r="AU200" s="91"/>
      <c r="AV200" s="47"/>
      <c r="AW200" s="93"/>
      <c r="AX200" s="37"/>
      <c r="AY200" s="92"/>
      <c r="AZ200" s="47"/>
      <c r="BA200" s="47"/>
      <c r="BB200" s="91"/>
      <c r="BC200" s="47"/>
      <c r="BD200" s="93"/>
      <c r="BE200" s="37"/>
      <c r="BF200" s="92"/>
      <c r="BG200" s="47"/>
      <c r="BH200" s="47"/>
      <c r="BI200" s="91"/>
      <c r="BJ200" s="47"/>
      <c r="BK200" s="93"/>
      <c r="BL200" s="37"/>
    </row>
    <row r="201" spans="1:64" x14ac:dyDescent="0.3">
      <c r="A201" s="92"/>
      <c r="B201" s="47"/>
      <c r="C201" s="47"/>
      <c r="D201" s="47"/>
      <c r="E201" s="87"/>
      <c r="F201" s="87"/>
      <c r="G201" s="115">
        <f t="shared" si="9"/>
        <v>0</v>
      </c>
      <c r="H201" s="129"/>
      <c r="I201" s="91"/>
      <c r="J201" s="114"/>
      <c r="K201" s="115">
        <f t="shared" si="10"/>
        <v>0</v>
      </c>
      <c r="U201" s="37"/>
      <c r="V201" s="47"/>
      <c r="W201" s="47"/>
      <c r="X201" s="47"/>
      <c r="Y201" s="47"/>
      <c r="Z201" s="91"/>
      <c r="AA201" s="47"/>
      <c r="AB201" s="91">
        <f t="shared" si="11"/>
        <v>0</v>
      </c>
      <c r="AC201" s="36"/>
      <c r="AD201" s="104"/>
      <c r="AI201" s="105"/>
      <c r="AJ201" s="37"/>
      <c r="AK201" s="47"/>
      <c r="AL201" s="47"/>
      <c r="AM201" s="47"/>
      <c r="AN201" s="91"/>
      <c r="AO201" s="47"/>
      <c r="AP201" s="47"/>
      <c r="AQ201" s="37"/>
      <c r="AR201" s="92"/>
      <c r="AS201" s="47"/>
      <c r="AT201" s="47"/>
      <c r="AU201" s="91"/>
      <c r="AV201" s="47"/>
      <c r="AW201" s="93"/>
      <c r="AX201" s="37"/>
      <c r="AY201" s="92"/>
      <c r="AZ201" s="47"/>
      <c r="BA201" s="47"/>
      <c r="BB201" s="91"/>
      <c r="BC201" s="47"/>
      <c r="BD201" s="93"/>
      <c r="BE201" s="37"/>
      <c r="BF201" s="92"/>
      <c r="BG201" s="47"/>
      <c r="BH201" s="47"/>
      <c r="BI201" s="91"/>
      <c r="BJ201" s="47"/>
      <c r="BK201" s="93"/>
      <c r="BL201" s="37"/>
    </row>
    <row r="202" spans="1:64" ht="16.5" thickBot="1" x14ac:dyDescent="0.35">
      <c r="A202" s="101"/>
      <c r="B202" s="102"/>
      <c r="C202" s="102"/>
      <c r="D202" s="102"/>
      <c r="E202" s="106"/>
      <c r="F202" s="87"/>
      <c r="G202" s="115">
        <f t="shared" si="9"/>
        <v>0</v>
      </c>
      <c r="H202" s="129"/>
      <c r="I202" s="91"/>
      <c r="J202" s="114"/>
      <c r="K202" s="115">
        <f t="shared" si="10"/>
        <v>0</v>
      </c>
      <c r="U202" s="37"/>
      <c r="V202" s="47"/>
      <c r="W202" s="47"/>
      <c r="X202" s="47"/>
      <c r="Y202" s="47"/>
      <c r="Z202" s="91"/>
      <c r="AA202" s="47"/>
      <c r="AB202" s="91">
        <f t="shared" si="11"/>
        <v>0</v>
      </c>
      <c r="AC202" s="36"/>
      <c r="AD202" s="104"/>
      <c r="AI202" s="105"/>
      <c r="AJ202" s="37"/>
      <c r="AK202" s="47"/>
      <c r="AL202" s="47"/>
      <c r="AM202" s="47"/>
      <c r="AN202" s="91"/>
      <c r="AO202" s="47"/>
      <c r="AP202" s="47"/>
      <c r="AQ202" s="37"/>
      <c r="AR202" s="101"/>
      <c r="AS202" s="102"/>
      <c r="AT202" s="102"/>
      <c r="AU202" s="107"/>
      <c r="AV202" s="102"/>
      <c r="AW202" s="103"/>
      <c r="AX202" s="37"/>
      <c r="AY202" s="101"/>
      <c r="AZ202" s="102"/>
      <c r="BA202" s="102"/>
      <c r="BB202" s="107"/>
      <c r="BC202" s="102"/>
      <c r="BD202" s="103"/>
      <c r="BE202" s="37"/>
      <c r="BF202" s="101"/>
      <c r="BG202" s="102"/>
      <c r="BH202" s="102"/>
      <c r="BI202" s="107"/>
      <c r="BJ202" s="102"/>
      <c r="BK202" s="103"/>
      <c r="BL202" s="37"/>
    </row>
    <row r="203" spans="1:64" x14ac:dyDescent="0.3">
      <c r="A203" s="108"/>
      <c r="B203" s="108"/>
      <c r="C203" s="108"/>
      <c r="D203" s="108"/>
      <c r="E203" s="109"/>
      <c r="F203" s="110"/>
      <c r="G203" s="110"/>
      <c r="H203" s="110"/>
      <c r="I203" s="110"/>
      <c r="J203" s="110"/>
      <c r="U203" s="108"/>
      <c r="V203" s="108"/>
      <c r="W203" s="108"/>
      <c r="X203" s="108"/>
      <c r="Y203" s="110"/>
      <c r="Z203" s="108"/>
      <c r="AA203" s="110"/>
      <c r="AJ203" s="108"/>
      <c r="AK203" s="108"/>
      <c r="AL203" s="108"/>
      <c r="AM203" s="108"/>
      <c r="AN203" s="108"/>
      <c r="AO203" s="108"/>
      <c r="AQ203" s="108"/>
      <c r="AR203" s="108"/>
      <c r="AS203" s="108"/>
      <c r="AT203" s="110"/>
      <c r="AU203" s="108"/>
      <c r="AV203" s="108"/>
      <c r="AX203" s="108"/>
      <c r="AY203" s="108"/>
      <c r="AZ203" s="108"/>
      <c r="BA203" s="110"/>
      <c r="BB203" s="108"/>
      <c r="BC203" s="108"/>
      <c r="BE203" s="108"/>
      <c r="BF203" s="108"/>
      <c r="BG203" s="108"/>
      <c r="BH203" s="108"/>
      <c r="BI203" s="108"/>
      <c r="BJ203" s="108"/>
    </row>
    <row r="204" spans="1:64" x14ac:dyDescent="0.3">
      <c r="A204" s="108"/>
      <c r="B204" s="108"/>
      <c r="C204" s="108"/>
      <c r="D204" s="108"/>
      <c r="E204" s="109"/>
      <c r="F204" s="110"/>
      <c r="G204" s="110"/>
      <c r="H204" s="110"/>
      <c r="I204" s="110"/>
      <c r="J204" s="110"/>
      <c r="U204" s="108"/>
      <c r="V204" s="108"/>
      <c r="W204" s="108"/>
      <c r="X204" s="108"/>
      <c r="Y204" s="110"/>
      <c r="Z204" s="108"/>
      <c r="AA204" s="110"/>
      <c r="AJ204" s="108"/>
      <c r="AK204" s="108"/>
      <c r="AL204" s="108"/>
      <c r="AM204" s="108"/>
      <c r="AN204" s="108"/>
      <c r="AO204" s="108"/>
      <c r="AQ204" s="108"/>
      <c r="AR204" s="108"/>
      <c r="AS204" s="108"/>
      <c r="AT204" s="110"/>
      <c r="AU204" s="108"/>
      <c r="AV204" s="108"/>
      <c r="AX204" s="108"/>
      <c r="AY204" s="108"/>
      <c r="AZ204" s="108"/>
      <c r="BA204" s="110"/>
      <c r="BB204" s="108"/>
      <c r="BC204" s="108"/>
      <c r="BE204" s="108"/>
      <c r="BF204" s="108"/>
      <c r="BG204" s="108"/>
      <c r="BH204" s="108"/>
      <c r="BI204" s="108"/>
      <c r="BJ204" s="108"/>
    </row>
  </sheetData>
  <mergeCells count="18">
    <mergeCell ref="M7:N7"/>
    <mergeCell ref="O7:P7"/>
    <mergeCell ref="O15:P15"/>
    <mergeCell ref="M6:P6"/>
    <mergeCell ref="V6:AB6"/>
    <mergeCell ref="J1:P1"/>
    <mergeCell ref="D1:F1"/>
    <mergeCell ref="G1:H1"/>
    <mergeCell ref="AY6:BD6"/>
    <mergeCell ref="BF6:BK6"/>
    <mergeCell ref="AD6:AI6"/>
    <mergeCell ref="AK6:AP6"/>
    <mergeCell ref="AR6:AW6"/>
    <mergeCell ref="A6:E6"/>
    <mergeCell ref="H6:K6"/>
    <mergeCell ref="AE4:AF4"/>
    <mergeCell ref="A3:D3"/>
    <mergeCell ref="A4:D4"/>
  </mergeCells>
  <dataValidations count="2">
    <dataValidation allowBlank="1" showErrorMessage="1" prompt="Enter Meal expenses in this column under this heading" sqref="AY6 BF6" xr:uid="{0D3DFE90-4B83-48D0-A593-517F4740E129}"/>
    <dataValidation allowBlank="1" showErrorMessage="1" prompt="Enter Transport expenses in this column under this heading" sqref="AR6" xr:uid="{83A64EF6-EA5B-4BAB-816A-8FBEC875C2AC}"/>
  </dataValidations>
  <pageMargins left="0.7" right="0.7" top="0.75" bottom="0.75" header="0.3" footer="0.3"/>
  <pageSetup orientation="portrait" r:id="rId1"/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53990A-E8CE-40A1-B16C-FF31E7264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4056B5-BF2F-4DFA-A57F-D75DA6DEA9DC}">
  <ds:schemaRefs>
    <ds:schemaRef ds:uri="230e9df3-be65-4c73-a93b-d1236ebd677e"/>
    <ds:schemaRef ds:uri="http://schemas.microsoft.com/sharepoint/v3"/>
    <ds:schemaRef ds:uri="http://schemas.openxmlformats.org/package/2006/metadata/core-properties"/>
    <ds:schemaRef ds:uri="http://purl.org/dc/terms/"/>
    <ds:schemaRef ds:uri="16c05727-aa75-4e4a-9b5f-8a80a1165891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29E51E-FB49-4711-9017-F25EE3DB6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TM66811421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</vt:i4>
      </vt:variant>
    </vt:vector>
  </HeadingPairs>
  <TitlesOfParts>
    <vt:vector size="23" baseType="lpstr">
      <vt:lpstr>SUMMARY</vt:lpstr>
      <vt:lpstr>TME1</vt:lpstr>
      <vt:lpstr>TME2</vt:lpstr>
      <vt:lpstr>TME3</vt:lpstr>
      <vt:lpstr>TME4</vt:lpstr>
      <vt:lpstr>TME5</vt:lpstr>
      <vt:lpstr>TME6</vt:lpstr>
      <vt:lpstr>TME7</vt:lpstr>
      <vt:lpstr>TME8</vt:lpstr>
      <vt:lpstr>TME9</vt:lpstr>
      <vt:lpstr>TME10</vt:lpstr>
      <vt:lpstr>TME11</vt:lpstr>
      <vt:lpstr>TME12</vt:lpstr>
      <vt:lpstr>TME13</vt:lpstr>
      <vt:lpstr>TME14</vt:lpstr>
      <vt:lpstr>TME15</vt:lpstr>
      <vt:lpstr>TME16</vt:lpstr>
      <vt:lpstr>TME17</vt:lpstr>
      <vt:lpstr>TME18</vt:lpstr>
      <vt:lpstr>TME19</vt:lpstr>
      <vt:lpstr>TME20</vt:lpstr>
      <vt:lpstr>SUMMARY!Print_Titles</vt:lpstr>
      <vt:lpstr>Subtotal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2022-11-28T06:59:06Z</dcterms:created>
  <dcterms:modified xsi:type="dcterms:W3CDTF">2024-04-29T14:40:02Z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